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Default Extension="gif" ContentType="image/gif"/>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Jorge\Desktop\guion02 ver 2.0\"/>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19200" windowHeight="895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F56" i="1" s="1"/>
  <c r="G56" i="1" s="1"/>
  <c r="I57" i="1"/>
  <c r="H57" i="1" s="1"/>
  <c r="I58" i="1"/>
  <c r="F58" i="1" s="1"/>
  <c r="G58" i="1" s="1"/>
  <c r="I59" i="1"/>
  <c r="H59" i="1" s="1"/>
  <c r="I60" i="1"/>
  <c r="F60" i="1" s="1"/>
  <c r="G60" i="1" s="1"/>
  <c r="I61" i="1"/>
  <c r="H61" i="1" s="1"/>
  <c r="I62" i="1"/>
  <c r="F62" i="1" s="1"/>
  <c r="G62" i="1" s="1"/>
  <c r="F63" i="1"/>
  <c r="G63" i="1" s="1"/>
  <c r="I63" i="1"/>
  <c r="H63" i="1" s="1"/>
  <c r="F64" i="1"/>
  <c r="G64" i="1" s="1"/>
  <c r="I64" i="1"/>
  <c r="H64" i="1" s="1"/>
  <c r="F65" i="1"/>
  <c r="G65" i="1" s="1"/>
  <c r="I65" i="1"/>
  <c r="H65" i="1" s="1"/>
  <c r="F66" i="1"/>
  <c r="G66" i="1" s="1"/>
  <c r="I66" i="1"/>
  <c r="H66" i="1" s="1"/>
  <c r="F67" i="1"/>
  <c r="G67" i="1" s="1"/>
  <c r="I67" i="1"/>
  <c r="H67" i="1" s="1"/>
  <c r="F68" i="1"/>
  <c r="G68" i="1" s="1"/>
  <c r="I68" i="1"/>
  <c r="H68" i="1" s="1"/>
  <c r="F69" i="1"/>
  <c r="G69" i="1" s="1"/>
  <c r="I69" i="1"/>
  <c r="H69" i="1" s="1"/>
  <c r="F70" i="1"/>
  <c r="G70" i="1" s="1"/>
  <c r="I70" i="1"/>
  <c r="H70" i="1" s="1"/>
  <c r="F71" i="1"/>
  <c r="G71" i="1" s="1"/>
  <c r="I71" i="1"/>
  <c r="H71" i="1" s="1"/>
  <c r="F72" i="1"/>
  <c r="G72" i="1" s="1"/>
  <c r="I72" i="1"/>
  <c r="H72" i="1" s="1"/>
  <c r="F73" i="1"/>
  <c r="G73" i="1" s="1"/>
  <c r="I73" i="1"/>
  <c r="H73" i="1" s="1"/>
  <c r="F74" i="1"/>
  <c r="G74" i="1" s="1"/>
  <c r="I74" i="1"/>
  <c r="H74" i="1" s="1"/>
  <c r="F75" i="1"/>
  <c r="G75" i="1" s="1"/>
  <c r="I75" i="1"/>
  <c r="H75" i="1" s="1"/>
  <c r="F76" i="1"/>
  <c r="G76" i="1" s="1"/>
  <c r="I76" i="1"/>
  <c r="H76" i="1" s="1"/>
  <c r="F77" i="1"/>
  <c r="G77" i="1" s="1"/>
  <c r="I77" i="1"/>
  <c r="H77" i="1" s="1"/>
  <c r="F78" i="1"/>
  <c r="G78" i="1" s="1"/>
  <c r="I78" i="1"/>
  <c r="H78" i="1" s="1"/>
  <c r="F79" i="1"/>
  <c r="G79" i="1" s="1"/>
  <c r="I79" i="1"/>
  <c r="H79" i="1" s="1"/>
  <c r="F80" i="1"/>
  <c r="G80" i="1" s="1"/>
  <c r="I80" i="1"/>
  <c r="H80" i="1" s="1"/>
  <c r="F81" i="1"/>
  <c r="G81" i="1" s="1"/>
  <c r="I81" i="1"/>
  <c r="H81" i="1" s="1"/>
  <c r="F82" i="1"/>
  <c r="G82" i="1" s="1"/>
  <c r="I82" i="1"/>
  <c r="H82" i="1" s="1"/>
  <c r="F83" i="1"/>
  <c r="G83" i="1" s="1"/>
  <c r="I83" i="1"/>
  <c r="H83" i="1" s="1"/>
  <c r="F84" i="1"/>
  <c r="G84" i="1" s="1"/>
  <c r="I84" i="1"/>
  <c r="H84" i="1" s="1"/>
  <c r="F85" i="1"/>
  <c r="G85" i="1" s="1"/>
  <c r="I85" i="1"/>
  <c r="H85" i="1" s="1"/>
  <c r="F86" i="1"/>
  <c r="G86" i="1" s="1"/>
  <c r="I86" i="1"/>
  <c r="H86" i="1" s="1"/>
  <c r="F87" i="1"/>
  <c r="G87" i="1" s="1"/>
  <c r="I87" i="1"/>
  <c r="H87" i="1" s="1"/>
  <c r="F88" i="1"/>
  <c r="G88" i="1" s="1"/>
  <c r="I88" i="1"/>
  <c r="H88" i="1" s="1"/>
  <c r="F89" i="1"/>
  <c r="G89" i="1" s="1"/>
  <c r="I89" i="1"/>
  <c r="H89" i="1" s="1"/>
  <c r="F90" i="1"/>
  <c r="G90" i="1" s="1"/>
  <c r="I90" i="1"/>
  <c r="H90" i="1" s="1"/>
  <c r="F91" i="1"/>
  <c r="G91" i="1" s="1"/>
  <c r="I91" i="1"/>
  <c r="H91" i="1" s="1"/>
  <c r="F92" i="1"/>
  <c r="G92" i="1" s="1"/>
  <c r="I92" i="1"/>
  <c r="H92" i="1" s="1"/>
  <c r="F93" i="1"/>
  <c r="G93" i="1" s="1"/>
  <c r="I93" i="1"/>
  <c r="H93" i="1" s="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H56" i="1" l="1"/>
  <c r="H60" i="1"/>
  <c r="H62" i="1"/>
  <c r="H58" i="1"/>
  <c r="F61" i="1"/>
  <c r="G61" i="1" s="1"/>
  <c r="F59" i="1"/>
  <c r="G59" i="1" s="1"/>
  <c r="F57" i="1"/>
  <c r="G57" i="1" s="1"/>
  <c r="K45" i="2"/>
  <c r="J21" i="2"/>
  <c r="I21" i="2"/>
  <c r="H21" i="2"/>
  <c r="D18" i="2"/>
  <c r="D17" i="2"/>
  <c r="D7" i="2"/>
  <c r="D5"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A11" i="1"/>
  <c r="A12" i="1" s="1"/>
  <c r="F12" i="1" s="1"/>
  <c r="G12" i="1" s="1"/>
  <c r="I10" i="1"/>
  <c r="C10" i="1"/>
  <c r="A10" i="1"/>
  <c r="M8" i="1"/>
  <c r="M7" i="1"/>
  <c r="M6" i="1"/>
  <c r="M5" i="1"/>
  <c r="F5" i="1"/>
  <c r="M4" i="1"/>
  <c r="M3" i="1"/>
  <c r="M2" i="1"/>
  <c r="M1" i="1"/>
  <c r="E9" i="1" s="1"/>
  <c r="H12" i="1" l="1"/>
  <c r="H11" i="1"/>
  <c r="F11" i="1"/>
  <c r="G11" i="1" s="1"/>
  <c r="H10" i="1"/>
  <c r="A13" i="1"/>
  <c r="F10" i="1"/>
  <c r="G10" i="1" s="1"/>
  <c r="F13" i="1" l="1"/>
  <c r="G13" i="1" s="1"/>
  <c r="H13" i="1"/>
  <c r="A14" i="1"/>
  <c r="F14" i="1" l="1"/>
  <c r="G14" i="1" s="1"/>
  <c r="H14" i="1"/>
  <c r="A15" i="1"/>
  <c r="F15" i="1" l="1"/>
  <c r="G15" i="1" s="1"/>
  <c r="H15" i="1"/>
  <c r="A16" i="1"/>
  <c r="F16" i="1" l="1"/>
  <c r="G16" i="1" s="1"/>
  <c r="H16" i="1"/>
  <c r="A17" i="1"/>
  <c r="F17" i="1" l="1"/>
  <c r="G17" i="1" s="1"/>
  <c r="H17" i="1"/>
  <c r="A18" i="1"/>
  <c r="F18" i="1" l="1"/>
  <c r="G18" i="1" s="1"/>
  <c r="H18" i="1"/>
  <c r="A19" i="1"/>
  <c r="F19" i="1" l="1"/>
  <c r="G19" i="1" s="1"/>
  <c r="H19" i="1"/>
  <c r="A20" i="1"/>
  <c r="F20" i="1" l="1"/>
  <c r="G20" i="1" s="1"/>
  <c r="H20" i="1"/>
  <c r="A21" i="1"/>
  <c r="F21" i="1" l="1"/>
  <c r="G21" i="1" s="1"/>
  <c r="H21" i="1"/>
  <c r="A22" i="1"/>
  <c r="F22" i="1" l="1"/>
  <c r="G22" i="1" s="1"/>
  <c r="H22" i="1"/>
  <c r="A23" i="1"/>
  <c r="F23" i="1" l="1"/>
  <c r="G23" i="1" s="1"/>
  <c r="H23" i="1"/>
  <c r="A24" i="1"/>
  <c r="F24" i="1" l="1"/>
  <c r="G24" i="1" s="1"/>
  <c r="H24" i="1"/>
  <c r="A25" i="1"/>
  <c r="F25" i="1" l="1"/>
  <c r="G25" i="1" s="1"/>
  <c r="H25" i="1"/>
  <c r="A26" i="1"/>
  <c r="F26" i="1" l="1"/>
  <c r="G26" i="1" s="1"/>
  <c r="H26" i="1"/>
  <c r="A27" i="1"/>
  <c r="F27" i="1" l="1"/>
  <c r="G27" i="1" s="1"/>
  <c r="H27" i="1"/>
  <c r="A28" i="1"/>
  <c r="F28" i="1" l="1"/>
  <c r="G28" i="1" s="1"/>
  <c r="H28" i="1"/>
  <c r="A29" i="1"/>
  <c r="F29" i="1" l="1"/>
  <c r="G29" i="1" s="1"/>
  <c r="H29" i="1"/>
  <c r="A30" i="1"/>
  <c r="F30" i="1" l="1"/>
  <c r="G30" i="1" s="1"/>
  <c r="H30" i="1"/>
  <c r="A31" i="1"/>
  <c r="F31" i="1" l="1"/>
  <c r="G31" i="1" s="1"/>
  <c r="H31" i="1"/>
  <c r="A32" i="1"/>
  <c r="F32" i="1" l="1"/>
  <c r="G32" i="1" s="1"/>
  <c r="H32" i="1"/>
  <c r="A33" i="1"/>
  <c r="F33" i="1" l="1"/>
  <c r="G33" i="1" s="1"/>
  <c r="H33" i="1"/>
  <c r="A34" i="1"/>
  <c r="F34" i="1" l="1"/>
  <c r="G34" i="1" s="1"/>
  <c r="H34" i="1"/>
  <c r="A35" i="1"/>
  <c r="F35" i="1" l="1"/>
  <c r="G35" i="1" s="1"/>
  <c r="H35" i="1"/>
  <c r="A36" i="1"/>
  <c r="F36" i="1" l="1"/>
  <c r="G36" i="1" s="1"/>
  <c r="H36" i="1"/>
  <c r="A37" i="1"/>
  <c r="F37" i="1" l="1"/>
  <c r="G37" i="1" s="1"/>
  <c r="H37" i="1"/>
  <c r="A38" i="1"/>
  <c r="F38" i="1" l="1"/>
  <c r="G38" i="1" s="1"/>
  <c r="H38" i="1"/>
  <c r="A39" i="1"/>
  <c r="F39" i="1" l="1"/>
  <c r="G39" i="1" s="1"/>
  <c r="H39" i="1"/>
  <c r="A40" i="1"/>
  <c r="F40" i="1" l="1"/>
  <c r="G40" i="1" s="1"/>
  <c r="H40" i="1"/>
  <c r="A41" i="1"/>
  <c r="H41" i="1" l="1"/>
  <c r="F41" i="1"/>
  <c r="G41" i="1" s="1"/>
  <c r="A42" i="1"/>
  <c r="F42" i="1" l="1"/>
  <c r="G42" i="1" s="1"/>
  <c r="H42" i="1"/>
  <c r="A43" i="1"/>
  <c r="H43" i="1" l="1"/>
  <c r="F43" i="1"/>
  <c r="G43" i="1" s="1"/>
  <c r="A44" i="1"/>
  <c r="F44" i="1" l="1"/>
  <c r="G44" i="1" s="1"/>
  <c r="H44" i="1"/>
  <c r="A45" i="1"/>
  <c r="H45" i="1" l="1"/>
  <c r="F45" i="1"/>
  <c r="G45" i="1" s="1"/>
  <c r="A46" i="1"/>
  <c r="F46" i="1" l="1"/>
  <c r="G46" i="1" s="1"/>
  <c r="H46" i="1"/>
  <c r="A47" i="1"/>
  <c r="H47" i="1" l="1"/>
  <c r="F47" i="1"/>
  <c r="G47" i="1" s="1"/>
  <c r="A48" i="1"/>
  <c r="F48" i="1" l="1"/>
  <c r="G48" i="1" s="1"/>
  <c r="H48" i="1"/>
  <c r="A49" i="1"/>
  <c r="H49" i="1" l="1"/>
  <c r="F49" i="1"/>
  <c r="G49" i="1" s="1"/>
  <c r="A50" i="1"/>
  <c r="F50" i="1" l="1"/>
  <c r="G50" i="1" s="1"/>
  <c r="H50" i="1"/>
  <c r="A51" i="1"/>
  <c r="H51" i="1" l="1"/>
  <c r="F51" i="1"/>
  <c r="G51" i="1" s="1"/>
  <c r="A52" i="1"/>
  <c r="F52" i="1" l="1"/>
  <c r="G52" i="1" s="1"/>
  <c r="H52" i="1"/>
  <c r="A53" i="1"/>
  <c r="H53" i="1" l="1"/>
  <c r="F53" i="1"/>
  <c r="G53" i="1" s="1"/>
  <c r="A54" i="1"/>
  <c r="F54" i="1" l="1"/>
  <c r="G54" i="1" s="1"/>
  <c r="H54" i="1"/>
  <c r="A55" i="1"/>
  <c r="H55" i="1" l="1"/>
  <c r="F55" i="1"/>
  <c r="G55" i="1" s="1"/>
  <c r="A56" i="1"/>
  <c r="A57" i="1" l="1"/>
  <c r="A58" i="1" l="1"/>
  <c r="A59" i="1" l="1"/>
  <c r="A60" i="1" l="1"/>
  <c r="A61" i="1" l="1"/>
  <c r="A62" i="1" l="1"/>
</calcChain>
</file>

<file path=xl/sharedStrings.xml><?xml version="1.0" encoding="utf-8"?>
<sst xmlns="http://schemas.openxmlformats.org/spreadsheetml/2006/main" count="547" uniqueCount="243">
  <si>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</si>
  <si>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</si>
  <si>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</si>
  <si>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</si>
  <si>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</si>
  <si>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</si>
  <si>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</si>
  <si>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</si>
  <si>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</si>
  <si>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</si>
  <si>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</si>
  <si>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</si>
  <si>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</si>
  <si>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</si>
  <si>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</si>
  <si>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</si>
  <si>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</si>
  <si>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</si>
  <si>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</si>
  <si>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</si>
  <si>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</si>
  <si>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</si>
  <si>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</si>
  <si>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</si>
  <si>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</si>
  <si>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</si>
  <si>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</si>
  <si>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</si>
  <si>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</si>
  <si>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</si>
  <si>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</si>
  <si>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</si>
  <si>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</si>
  <si>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</si>
  <si>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</si>
  <si>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</si>
  <si>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</si>
  <si>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</si>
  <si>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</si>
  <si>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</si>
  <si>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</si>
  <si>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</si>
  <si>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</si>
  <si>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</si>
  <si>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</si>
  <si>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</si>
  <si>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</si>
  <si>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</si>
  <si>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</si>
  <si>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</si>
  <si>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</si>
  <si>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</si>
  <si>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</si>
  <si>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</si>
  <si>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</si>
  <si>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</si>
  <si>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</si>
  <si>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</si>
  <si>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</si>
  <si>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</si>
  <si>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</si>
  <si>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</si>
  <si>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</si>
  <si>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</si>
  <si>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</si>
  <si>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</si>
  <si>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</si>
  <si>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</si>
  <si>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</si>
  <si>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</si>
  <si>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</si>
  <si>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</si>
  <si>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</si>
  <si>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</si>
  <si>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</si>
  <si>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</si>
  <si>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</si>
  <si>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</si>
  <si>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</si>
  <si>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</si>
  <si>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</si>
  <si>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</si>
  <si>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</si>
  <si>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</si>
  <si>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</si>
  <si>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</si>
  <si>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</si>
  <si>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</si>
  <si>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</si>
  <si>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</si>
  <si>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</si>
  <si>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</si>
  <si>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</si>
  <si>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</si>
  <si>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</si>
  <si>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</si>
  <si>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</si>
  <si>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</si>
  <si>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</si>
  <si>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</si>
  <si>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</si>
  <si>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</si>
  <si>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</si>
  <si>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</si>
  <si>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</si>
  <si>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</si>
  <si>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</si>
  <si>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</si>
  <si>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</si>
  <si>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</si>
  <si>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</si>
  <si>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</si>
  <si>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</si>
  <si>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</si>
  <si>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</si>
  <si>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</si>
  <si>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</si>
  <si>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</si>
  <si>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</si>
  <si>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</si>
  <si>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</si>
  <si>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</si>
  <si>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</si>
  <si>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</si>
  <si>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</si>
  <si>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</si>
  <si>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</si>
  <si>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</si>
  <si>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</si>
  <si>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</si>
  <si>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</si>
  <si>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</si>
  <si>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</si>
  <si>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</si>
  <si>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</si>
  <si>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</si>
  <si>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</si>
  <si>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</si>
  <si>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</si>
  <si>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</si>
  <si>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</si>
  <si>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</si>
  <si>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</si>
  <si>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</si>
  <si>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</si>
  <si>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</si>
  <si>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</si>
  <si>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</si>
  <si>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</si>
  <si>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</si>
  <si>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</si>
  <si>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</si>
  <si>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</si>
  <si>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</si>
  <si>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</si>
  <si>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</si>
  <si>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</si>
  <si>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</si>
  <si>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</si>
  <si>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</si>
  <si>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</si>
  <si>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</si>
  <si>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</si>
  <si>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</si>
  <si>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</si>
  <si>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</si>
  <si>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</si>
  <si>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</si>
  <si>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</si>
  <si>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</si>
  <si>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</si>
  <si>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</si>
  <si>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</si>
  <si>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</si>
  <si>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</si>
  <si>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</si>
  <si>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</si>
  <si>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</si>
  <si>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</si>
  <si>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</si>
  <si>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</si>
  <si>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</si>
  <si>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</si>
  <si>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</si>
  <si>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</si>
  <si>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</si>
  <si>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</si>
  <si>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Ángulos y triángulos</t>
  </si>
  <si>
    <t>Cuaderno de Estudio</t>
  </si>
  <si>
    <t>Alexander Rincón</t>
  </si>
  <si>
    <t>MA_10_02_CO</t>
  </si>
  <si>
    <t>Imagen Nueva</t>
  </si>
  <si>
    <t>Ilustración</t>
  </si>
  <si>
    <t>ilustración de un ángulo</t>
  </si>
  <si>
    <t>ilustración de ángulos agudos, rectos y obtusos</t>
  </si>
  <si>
    <t>División de un círculo en 360 partes iguales</t>
  </si>
  <si>
    <t>División de un círculo en 400 partes iguales</t>
  </si>
  <si>
    <t>definición gráfica de radián: el radio mide lo mismo que el arco</t>
  </si>
  <si>
    <t>Determinación de un radián: División del círculo en “un poco más de 6” partes iguales.</t>
  </si>
  <si>
    <t xml:space="preserve">Imagen de una persona sentada frente a un ordenador, en la que se especifica el ángulo de elevación y de depresión
Tomar la imagen que se anexa como ejemplo, quitar la imagen del reproductor y añadirle algún objeto como un reloj que esté en el ángulo de elevación, marcando los elementos como en: la imagen de referencia.
</t>
  </si>
  <si>
    <t>rumbos en el sistema cuadrantal</t>
  </si>
  <si>
    <t xml:space="preserve">Imagen de una persona que mira de derecha a izquierda, y los ángulos de elevación y depresión respectivos.
Incluir una imagen similar a la siguiente: 
Cambiar “línea horizontal o normal” por “recta horizontal”
</t>
  </si>
  <si>
    <t>Ángulos complementarios medidos como rumbos o como ángulos de elevación o depresión.</t>
  </si>
  <si>
    <t>Crear imágenes o seleccionar aquellas de las que se indican en las URL’s y hacer lo mismo (marcar la medida en grados de los ángulos suplementarios coloreándolos de color NARANJA y VERDE) que con el ejemplo del portátil en la imagen de referencia.</t>
  </si>
  <si>
    <t>imagen de la órbita de la luna alrededor de la tierra</t>
  </si>
  <si>
    <t>Imagen del sistema Tierra-Luna con las marcaciones de ángulos coterminales asociados.</t>
  </si>
  <si>
    <t>definición de un radián</t>
  </si>
  <si>
    <t>correspondencias entre grados sexagesimales y radianes.  Tomar la imagen presente en la URL, eliminando la mención de las funciones trigonométricas (sen, cos)</t>
  </si>
  <si>
    <t xml:space="preserve">Imagen de las abreviaturas y convenciones para identificar el tipo de unidad de medida angular que aparece en las calculadoras científicas </t>
  </si>
  <si>
    <t>Imágenes que muestran arcos de circunferencia. Incluir la imagen de la URL y otra como la que se muestra, los puntos sobre la circunferencia deben ser A y B en ambas figuras.</t>
  </si>
  <si>
    <t>Circunferencia en la que se resalta un arco que va del punto A al punto B, definido por el ángulo α</t>
  </si>
  <si>
    <t>Imágenes que muestran sectores circulares. Incluir la imagen de la URL y otra como la que se muestra, con sombreado estándar, en colmena y en ladrillo</t>
  </si>
  <si>
    <t>triángulo</t>
  </si>
  <si>
    <t>resultado de construir un triángulo de lados 3,4,6</t>
  </si>
  <si>
    <t>Construcción de una perpendicular sobre un lado adyacente al ángulo mayor en el triángulo de medidas a=3, b=4 y c=6</t>
  </si>
  <si>
    <t>Cambiar el orden de las celdas de la tabla prouesta. Realizar los cambios propuestos.EN TODOS LOS TRIÁNGULOS PONER A, a ó α ROJAS, B, b ó β VERDES y C, c o γ AZULES Y SOMBREAR NARANJA EL INTERIOR DEL TRIÁNGULO DEL MODO QUE APARECE EN LA IMAGEN PREVIA</t>
  </si>
  <si>
    <t>Imagen en la que se describen los elementos para la propiedad de que el lado mayor subtiende al ángulo mayor</t>
  </si>
  <si>
    <t>Imagen en la que se describen los elementos para la propiedad de que en todo triángulo, dos lados tomados juntos (sumados) de cualquier manera son mayores que el restante.</t>
  </si>
  <si>
    <t>Imagen en la que se describen los elementos para la propiedad de que la suma de los tres ángulos internos es igual a dos rectos.</t>
  </si>
  <si>
    <t>Imagen en la que se describen los elementos para la propiedad de que los triángulos que están sobre la misma base y están entre las mismas paralelas, son iguales entre sí (en área)</t>
  </si>
  <si>
    <t>Imagen en la que se describen los elementos para la propiedad de que el baricentro, el ortocentro y el circuncentro de un triángulo son colineales.</t>
  </si>
  <si>
    <t>Imagen en la que se describen los elementos para el teorema de la bisectriz</t>
  </si>
  <si>
    <t>Imagen en la que se describen los elementos para la propiedad de que en los triángulos isósceles los ángulos sobre y bajo el lado desigual son iguales.</t>
  </si>
  <si>
    <t>Imagen en la que se describen los elementos para la propiedad de que, en los triángulos rectángulos, la altura trazada sobre la hipotenusa lo divide en triángulos semejantes.</t>
  </si>
  <si>
    <t>Imagen en la que se describen los elementos para la propiedad de que la bisectriz interna del ángulo rectángulo biseca el cuadrado formado sobre la hipotenusa</t>
  </si>
  <si>
    <t>Imagen en la que se describen los elementos para la propiedad de que cualquier triángulo trazado sobre una semicircunferencia, es rectángulo.</t>
  </si>
  <si>
    <t xml:space="preserve">Demostración euclídea del Teorema de Pitágoras.
Nota: Trazar en el gráfico de la dercha la recta LD
</t>
  </si>
  <si>
    <t>Dos rectas perpendiculares</t>
  </si>
  <si>
    <t>Gráfico de dos ángulos, uno positivo y uno negativo en un sistema de coordenadas.</t>
  </si>
  <si>
    <t>Shutterstock: 39157972</t>
  </si>
  <si>
    <t>Hombre de Vitruvio</t>
  </si>
  <si>
    <t>Shutterstock: 103682462</t>
  </si>
  <si>
    <t>Marinero con un sextante</t>
  </si>
  <si>
    <t>Triángulo rectángulo con ángulos agudos α y  β</t>
  </si>
  <si>
    <t>Diferentes ángulos coterminales al ángulo α</t>
  </si>
  <si>
    <t>Sector circular definido a partir del ángulo α</t>
  </si>
  <si>
    <t>Topógrafo realizando mediciones</t>
  </si>
  <si>
    <t>Shutterstock: 88424410</t>
  </si>
  <si>
    <t>De la imagen de shutterstock, únicamente tomar las imágenes “scalene triangle” “isósceles triangle” y “equiláteral triangle” (o hacer un conjunto de triángulos como los indicados)</t>
  </si>
  <si>
    <t>Shutterstock: 141607186</t>
  </si>
  <si>
    <t>Ejemplos de triángulos clasificados según sus ángulos</t>
  </si>
  <si>
    <t xml:space="preserve">Ejemplo de ortocentro,  baricentro y circuncentro.
Tomadas de 
Ortocentro: https://armandogk.files.wordpress.com/2011/03/ortocentro.jpg
Baricentro: https://armandogk.files.wordpress.com/2011/03/baricentro.jpg
Circuncentro:
https://armandogk.files.wordpress.com/2011/03/circuncentro.jpg 
Hacer imágenes con base en estas, únicamente identificando los vértices A, B y C. En el circuncentro adicionar una circunferencia con centro en O que pasa por los vértices del triángulo
</t>
  </si>
  <si>
    <t>Triángulo rectángulo de hipotenusa c y de catetos a y b</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</si>
</sst>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5"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
      <sz val="12"/>
      <color rgb="FF000000"/>
      <name val="Times New Roman"/>
      <family val="1"/>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10">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24" fillId="0" borderId="0" xfId="0" applyFont="1"/>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20.jpg"/><Relationship Id="rId13" Type="http://schemas.openxmlformats.org/officeDocument/2006/relationships/image" Target="../media/image25.jpg"/><Relationship Id="rId18" Type="http://schemas.openxmlformats.org/officeDocument/2006/relationships/image" Target="../media/image30.jpg"/><Relationship Id="rId26" Type="http://schemas.openxmlformats.org/officeDocument/2006/relationships/image" Target="../media/image38.jpg"/><Relationship Id="rId39" Type="http://schemas.openxmlformats.org/officeDocument/2006/relationships/image" Target="../media/image51.jpeg"/><Relationship Id="rId3" Type="http://schemas.openxmlformats.org/officeDocument/2006/relationships/image" Target="../media/image15.jpg"/><Relationship Id="rId21" Type="http://schemas.openxmlformats.org/officeDocument/2006/relationships/image" Target="../media/image33.jpg"/><Relationship Id="rId34" Type="http://schemas.openxmlformats.org/officeDocument/2006/relationships/image" Target="../media/image46.jpeg"/><Relationship Id="rId7" Type="http://schemas.openxmlformats.org/officeDocument/2006/relationships/image" Target="../media/image19.jpg"/><Relationship Id="rId12" Type="http://schemas.openxmlformats.org/officeDocument/2006/relationships/image" Target="../media/image24.jpg"/><Relationship Id="rId17" Type="http://schemas.openxmlformats.org/officeDocument/2006/relationships/image" Target="../media/image29.jpg"/><Relationship Id="rId25" Type="http://schemas.openxmlformats.org/officeDocument/2006/relationships/image" Target="../media/image37.jpg"/><Relationship Id="rId33" Type="http://schemas.openxmlformats.org/officeDocument/2006/relationships/image" Target="../media/image45.jpg"/><Relationship Id="rId38" Type="http://schemas.openxmlformats.org/officeDocument/2006/relationships/image" Target="../media/image50.jpeg"/><Relationship Id="rId2" Type="http://schemas.openxmlformats.org/officeDocument/2006/relationships/image" Target="../media/image14.jpg"/><Relationship Id="rId16" Type="http://schemas.openxmlformats.org/officeDocument/2006/relationships/image" Target="../media/image28.jpg"/><Relationship Id="rId20" Type="http://schemas.openxmlformats.org/officeDocument/2006/relationships/image" Target="../media/image32.jpg"/><Relationship Id="rId29" Type="http://schemas.openxmlformats.org/officeDocument/2006/relationships/image" Target="../media/image41.jpg"/><Relationship Id="rId1" Type="http://schemas.openxmlformats.org/officeDocument/2006/relationships/image" Target="../media/image13.jpg"/><Relationship Id="rId6" Type="http://schemas.openxmlformats.org/officeDocument/2006/relationships/image" Target="../media/image18.jpeg"/><Relationship Id="rId11" Type="http://schemas.openxmlformats.org/officeDocument/2006/relationships/image" Target="../media/image23.jpg"/><Relationship Id="rId24" Type="http://schemas.openxmlformats.org/officeDocument/2006/relationships/image" Target="../media/image36.jpg"/><Relationship Id="rId32" Type="http://schemas.openxmlformats.org/officeDocument/2006/relationships/image" Target="../media/image44.jpg"/><Relationship Id="rId37" Type="http://schemas.openxmlformats.org/officeDocument/2006/relationships/image" Target="../media/image49.jpeg"/><Relationship Id="rId40" Type="http://schemas.openxmlformats.org/officeDocument/2006/relationships/image" Target="../media/image52.jpeg"/><Relationship Id="rId5" Type="http://schemas.openxmlformats.org/officeDocument/2006/relationships/image" Target="../media/image17.png"/><Relationship Id="rId15" Type="http://schemas.openxmlformats.org/officeDocument/2006/relationships/image" Target="../media/image27.jpg"/><Relationship Id="rId23" Type="http://schemas.openxmlformats.org/officeDocument/2006/relationships/image" Target="../media/image35.jpg"/><Relationship Id="rId28" Type="http://schemas.openxmlformats.org/officeDocument/2006/relationships/image" Target="../media/image40.jpg"/><Relationship Id="rId36" Type="http://schemas.openxmlformats.org/officeDocument/2006/relationships/image" Target="../media/image48.jpeg"/><Relationship Id="rId10" Type="http://schemas.openxmlformats.org/officeDocument/2006/relationships/image" Target="../media/image22.jpg"/><Relationship Id="rId19" Type="http://schemas.openxmlformats.org/officeDocument/2006/relationships/image" Target="../media/image31.jpg"/><Relationship Id="rId31" Type="http://schemas.openxmlformats.org/officeDocument/2006/relationships/image" Target="../media/image43.jpg"/><Relationship Id="rId4" Type="http://schemas.openxmlformats.org/officeDocument/2006/relationships/image" Target="../media/image16.jpg"/><Relationship Id="rId9" Type="http://schemas.openxmlformats.org/officeDocument/2006/relationships/image" Target="../media/image21.gif"/><Relationship Id="rId14" Type="http://schemas.openxmlformats.org/officeDocument/2006/relationships/image" Target="../media/image26.jpg"/><Relationship Id="rId22" Type="http://schemas.openxmlformats.org/officeDocument/2006/relationships/image" Target="../media/image34.jpg"/><Relationship Id="rId27" Type="http://schemas.openxmlformats.org/officeDocument/2006/relationships/image" Target="../media/image39.jpg"/><Relationship Id="rId30" Type="http://schemas.openxmlformats.org/officeDocument/2006/relationships/image" Target="../media/image42.jpg"/><Relationship Id="rId35" Type="http://schemas.openxmlformats.org/officeDocument/2006/relationships/image" Target="../media/image47.jpeg"/></Relationships>
</file>

<file path=xl/drawings/_rels/vmlDrawing1.v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10</xdr:col>
          <xdr:colOff>219075</xdr:colOff>
          <xdr:row>9</xdr:row>
          <xdr:rowOff>209550</xdr:rowOff>
        </xdr:from>
        <xdr:to>
          <xdr:col>16</xdr:col>
          <xdr:colOff>781050</xdr:colOff>
          <xdr:row>9</xdr:row>
          <xdr:rowOff>3209925</xdr:rowOff>
        </xdr:to>
        <xdr:sp macro="" textlink="">
          <xdr:nvSpPr>
            <xdr:cNvPr id="2051" name="Object 3" hidden="1">
              <a:extLst>
                <a:ext uri="{63B3BB69-23CF-44E3-9099-C40C66FF867C}">
                  <a14:compatExt spid="_x0000_s205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0</xdr:colOff>
          <xdr:row>10</xdr:row>
          <xdr:rowOff>0</xdr:rowOff>
        </xdr:from>
        <xdr:to>
          <xdr:col>17</xdr:col>
          <xdr:colOff>161925</xdr:colOff>
          <xdr:row>10</xdr:row>
          <xdr:rowOff>1724025</xdr:rowOff>
        </xdr:to>
        <xdr:sp macro="" textlink="">
          <xdr:nvSpPr>
            <xdr:cNvPr id="2052" name="Object 4" hidden="1">
              <a:extLst>
                <a:ext uri="{63B3BB69-23CF-44E3-9099-C40C66FF867C}">
                  <a14:compatExt spid="_x0000_s2052"/>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0</xdr:colOff>
      <xdr:row>11</xdr:row>
      <xdr:rowOff>0</xdr:rowOff>
    </xdr:from>
    <xdr:to>
      <xdr:col>10</xdr:col>
      <xdr:colOff>2030095</xdr:colOff>
      <xdr:row>11</xdr:row>
      <xdr:rowOff>1983105</xdr:rowOff>
    </xdr:to>
    <xdr:pic>
      <xdr:nvPicPr>
        <xdr:cNvPr id="5" name="Imagen 4"/>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361833" y="8731250"/>
          <a:ext cx="2030095" cy="1983105"/>
        </a:xfrm>
        <a:prstGeom prst="rect">
          <a:avLst/>
        </a:prstGeom>
      </xdr:spPr>
    </xdr:pic>
    <xdr:clientData/>
  </xdr:twoCellAnchor>
  <xdr:twoCellAnchor editAs="oneCell">
    <xdr:from>
      <xdr:col>10</xdr:col>
      <xdr:colOff>0</xdr:colOff>
      <xdr:row>12</xdr:row>
      <xdr:rowOff>0</xdr:rowOff>
    </xdr:from>
    <xdr:to>
      <xdr:col>10</xdr:col>
      <xdr:colOff>2096135</xdr:colOff>
      <xdr:row>12</xdr:row>
      <xdr:rowOff>2054225</xdr:rowOff>
    </xdr:to>
    <xdr:pic>
      <xdr:nvPicPr>
        <xdr:cNvPr id="6" name="Imagen 5"/>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6361833" y="12022667"/>
          <a:ext cx="2096135" cy="2054225"/>
        </a:xfrm>
        <a:prstGeom prst="rect">
          <a:avLst/>
        </a:prstGeom>
      </xdr:spPr>
    </xdr:pic>
    <xdr:clientData/>
  </xdr:twoCellAnchor>
  <xdr:twoCellAnchor editAs="oneCell">
    <xdr:from>
      <xdr:col>10</xdr:col>
      <xdr:colOff>0</xdr:colOff>
      <xdr:row>13</xdr:row>
      <xdr:rowOff>0</xdr:rowOff>
    </xdr:from>
    <xdr:to>
      <xdr:col>10</xdr:col>
      <xdr:colOff>1911985</xdr:colOff>
      <xdr:row>13</xdr:row>
      <xdr:rowOff>1859280</xdr:rowOff>
    </xdr:to>
    <xdr:pic>
      <xdr:nvPicPr>
        <xdr:cNvPr id="7" name="Imagen 6"/>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6361833" y="15314083"/>
          <a:ext cx="1911985" cy="1859280"/>
        </a:xfrm>
        <a:prstGeom prst="rect">
          <a:avLst/>
        </a:prstGeom>
      </xdr:spPr>
    </xdr:pic>
    <xdr:clientData/>
  </xdr:twoCellAnchor>
  <xdr:twoCellAnchor editAs="oneCell">
    <xdr:from>
      <xdr:col>10</xdr:col>
      <xdr:colOff>0</xdr:colOff>
      <xdr:row>14</xdr:row>
      <xdr:rowOff>0</xdr:rowOff>
    </xdr:from>
    <xdr:to>
      <xdr:col>10</xdr:col>
      <xdr:colOff>1906905</xdr:colOff>
      <xdr:row>14</xdr:row>
      <xdr:rowOff>1880870</xdr:rowOff>
    </xdr:to>
    <xdr:pic>
      <xdr:nvPicPr>
        <xdr:cNvPr id="9" name="Imagen 8"/>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6361833" y="18605500"/>
          <a:ext cx="1906905" cy="1880870"/>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0</xdr:colOff>
          <xdr:row>15</xdr:row>
          <xdr:rowOff>0</xdr:rowOff>
        </xdr:from>
        <xdr:to>
          <xdr:col>10</xdr:col>
          <xdr:colOff>2314575</xdr:colOff>
          <xdr:row>15</xdr:row>
          <xdr:rowOff>2524125</xdr:rowOff>
        </xdr:to>
        <xdr:sp macro="" textlink="">
          <xdr:nvSpPr>
            <xdr:cNvPr id="2053" name="Object 5" hidden="1">
              <a:extLst>
                <a:ext uri="{63B3BB69-23CF-44E3-9099-C40C66FF867C}">
                  <a14:compatExt spid="_x0000_s205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0</xdr:colOff>
      <xdr:row>16</xdr:row>
      <xdr:rowOff>0</xdr:rowOff>
    </xdr:from>
    <xdr:to>
      <xdr:col>10</xdr:col>
      <xdr:colOff>2390775</xdr:colOff>
      <xdr:row>16</xdr:row>
      <xdr:rowOff>2159000</xdr:rowOff>
    </xdr:to>
    <xdr:pic>
      <xdr:nvPicPr>
        <xdr:cNvPr id="11" name="Imagen 10"/>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6361833" y="25188333"/>
          <a:ext cx="2390775" cy="2159000"/>
        </a:xfrm>
        <a:prstGeom prst="rect">
          <a:avLst/>
        </a:prstGeom>
        <a:noFill/>
        <a:ln>
          <a:noFill/>
        </a:ln>
      </xdr:spPr>
    </xdr:pic>
    <xdr:clientData/>
  </xdr:twoCellAnchor>
  <xdr:twoCellAnchor editAs="oneCell">
    <xdr:from>
      <xdr:col>10</xdr:col>
      <xdr:colOff>0</xdr:colOff>
      <xdr:row>17</xdr:row>
      <xdr:rowOff>0</xdr:rowOff>
    </xdr:from>
    <xdr:to>
      <xdr:col>10</xdr:col>
      <xdr:colOff>1895475</xdr:colOff>
      <xdr:row>17</xdr:row>
      <xdr:rowOff>1421130</xdr:rowOff>
    </xdr:to>
    <xdr:pic>
      <xdr:nvPicPr>
        <xdr:cNvPr id="12" name="Imagen 11" descr="http://4.bp.blogspot.com/-DS_Ea1MdD1o/UDqHb8G44yI/AAAAAAAAACw/nssflFvyebs/s400/%C3%81ngulos+de+elevaci%C3%B3n+y+%C3%A1ngulos+de+depresi%C3%B3n.jpg"/>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361833" y="28479750"/>
          <a:ext cx="1895475" cy="1421130"/>
        </a:xfrm>
        <a:prstGeom prst="rect">
          <a:avLst/>
        </a:prstGeom>
        <a:noFill/>
        <a:ln>
          <a:noFill/>
        </a:ln>
      </xdr:spPr>
    </xdr:pic>
    <xdr:clientData/>
  </xdr:twoCellAnchor>
  <xdr:twoCellAnchor editAs="oneCell">
    <xdr:from>
      <xdr:col>10</xdr:col>
      <xdr:colOff>211667</xdr:colOff>
      <xdr:row>18</xdr:row>
      <xdr:rowOff>296332</xdr:rowOff>
    </xdr:from>
    <xdr:to>
      <xdr:col>15</xdr:col>
      <xdr:colOff>135255</xdr:colOff>
      <xdr:row>18</xdr:row>
      <xdr:rowOff>3060699</xdr:rowOff>
    </xdr:to>
    <xdr:pic>
      <xdr:nvPicPr>
        <xdr:cNvPr id="13" name="Imagen 12"/>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6573500" y="32067499"/>
          <a:ext cx="3003338" cy="2764367"/>
        </a:xfrm>
        <a:prstGeom prst="rect">
          <a:avLst/>
        </a:prstGeom>
      </xdr:spPr>
    </xdr:pic>
    <xdr:clientData/>
  </xdr:twoCellAnchor>
  <xdr:twoCellAnchor editAs="oneCell">
    <xdr:from>
      <xdr:col>10</xdr:col>
      <xdr:colOff>0</xdr:colOff>
      <xdr:row>19</xdr:row>
      <xdr:rowOff>0</xdr:rowOff>
    </xdr:from>
    <xdr:to>
      <xdr:col>15</xdr:col>
      <xdr:colOff>674370</xdr:colOff>
      <xdr:row>19</xdr:row>
      <xdr:rowOff>1739900</xdr:rowOff>
    </xdr:to>
    <xdr:pic>
      <xdr:nvPicPr>
        <xdr:cNvPr id="14" name="Imagen 13"/>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6361833" y="35062583"/>
          <a:ext cx="3754120" cy="1739900"/>
        </a:xfrm>
        <a:prstGeom prst="rect">
          <a:avLst/>
        </a:prstGeom>
      </xdr:spPr>
    </xdr:pic>
    <xdr:clientData/>
  </xdr:twoCellAnchor>
  <xdr:twoCellAnchor editAs="oneCell">
    <xdr:from>
      <xdr:col>10</xdr:col>
      <xdr:colOff>0</xdr:colOff>
      <xdr:row>20</xdr:row>
      <xdr:rowOff>0</xdr:rowOff>
    </xdr:from>
    <xdr:to>
      <xdr:col>10</xdr:col>
      <xdr:colOff>1871980</xdr:colOff>
      <xdr:row>20</xdr:row>
      <xdr:rowOff>1871980</xdr:rowOff>
    </xdr:to>
    <xdr:pic>
      <xdr:nvPicPr>
        <xdr:cNvPr id="15" name="Imagen 14" descr="http://acer.forestales.upm.es/basicas/udfisica/asignaturas/fisica/dinamsist/tierraluna_files/tierra_luna.gif"/>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6361833" y="38354000"/>
          <a:ext cx="1871980" cy="1871980"/>
        </a:xfrm>
        <a:prstGeom prst="rect">
          <a:avLst/>
        </a:prstGeom>
        <a:noFill/>
        <a:ln>
          <a:noFill/>
        </a:ln>
      </xdr:spPr>
    </xdr:pic>
    <xdr:clientData/>
  </xdr:twoCellAnchor>
  <xdr:twoCellAnchor editAs="oneCell">
    <xdr:from>
      <xdr:col>10</xdr:col>
      <xdr:colOff>0</xdr:colOff>
      <xdr:row>21</xdr:row>
      <xdr:rowOff>0</xdr:rowOff>
    </xdr:from>
    <xdr:to>
      <xdr:col>10</xdr:col>
      <xdr:colOff>2764155</xdr:colOff>
      <xdr:row>21</xdr:row>
      <xdr:rowOff>2209165</xdr:rowOff>
    </xdr:to>
    <xdr:pic>
      <xdr:nvPicPr>
        <xdr:cNvPr id="16" name="Imagen 15"/>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6361833" y="41645417"/>
          <a:ext cx="2764155" cy="2209165"/>
        </a:xfrm>
        <a:prstGeom prst="rect">
          <a:avLst/>
        </a:prstGeom>
      </xdr:spPr>
    </xdr:pic>
    <xdr:clientData/>
  </xdr:twoCellAnchor>
  <xdr:twoCellAnchor editAs="oneCell">
    <xdr:from>
      <xdr:col>10</xdr:col>
      <xdr:colOff>0</xdr:colOff>
      <xdr:row>22</xdr:row>
      <xdr:rowOff>0</xdr:rowOff>
    </xdr:from>
    <xdr:to>
      <xdr:col>10</xdr:col>
      <xdr:colOff>1721485</xdr:colOff>
      <xdr:row>22</xdr:row>
      <xdr:rowOff>1694815</xdr:rowOff>
    </xdr:to>
    <xdr:pic>
      <xdr:nvPicPr>
        <xdr:cNvPr id="17" name="Imagen 16"/>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6361833" y="44936833"/>
          <a:ext cx="1721485" cy="1694815"/>
        </a:xfrm>
        <a:prstGeom prst="rect">
          <a:avLst/>
        </a:prstGeom>
      </xdr:spPr>
    </xdr:pic>
    <xdr:clientData/>
  </xdr:twoCellAnchor>
  <xdr:twoCellAnchor editAs="oneCell">
    <xdr:from>
      <xdr:col>10</xdr:col>
      <xdr:colOff>0</xdr:colOff>
      <xdr:row>23</xdr:row>
      <xdr:rowOff>0</xdr:rowOff>
    </xdr:from>
    <xdr:to>
      <xdr:col>10</xdr:col>
      <xdr:colOff>1666240</xdr:colOff>
      <xdr:row>23</xdr:row>
      <xdr:rowOff>1666240</xdr:rowOff>
    </xdr:to>
    <xdr:pic>
      <xdr:nvPicPr>
        <xdr:cNvPr id="18" name="Imagen 17"/>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6361833" y="48228250"/>
          <a:ext cx="1666240" cy="1666240"/>
        </a:xfrm>
        <a:prstGeom prst="rect">
          <a:avLst/>
        </a:prstGeom>
      </xdr:spPr>
    </xdr:pic>
    <xdr:clientData/>
  </xdr:twoCellAnchor>
  <xdr:twoCellAnchor editAs="oneCell">
    <xdr:from>
      <xdr:col>10</xdr:col>
      <xdr:colOff>0</xdr:colOff>
      <xdr:row>24</xdr:row>
      <xdr:rowOff>0</xdr:rowOff>
    </xdr:from>
    <xdr:to>
      <xdr:col>10</xdr:col>
      <xdr:colOff>1783715</xdr:colOff>
      <xdr:row>24</xdr:row>
      <xdr:rowOff>721360</xdr:rowOff>
    </xdr:to>
    <xdr:pic>
      <xdr:nvPicPr>
        <xdr:cNvPr id="19" name="Imagen 18"/>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6361833" y="51519667"/>
          <a:ext cx="1783715" cy="721360"/>
        </a:xfrm>
        <a:prstGeom prst="rect">
          <a:avLst/>
        </a:prstGeom>
      </xdr:spPr>
    </xdr:pic>
    <xdr:clientData/>
  </xdr:twoCellAnchor>
  <xdr:twoCellAnchor editAs="oneCell">
    <xdr:from>
      <xdr:col>10</xdr:col>
      <xdr:colOff>31750</xdr:colOff>
      <xdr:row>24</xdr:row>
      <xdr:rowOff>709083</xdr:rowOff>
    </xdr:from>
    <xdr:to>
      <xdr:col>10</xdr:col>
      <xdr:colOff>2085340</xdr:colOff>
      <xdr:row>24</xdr:row>
      <xdr:rowOff>2230543</xdr:rowOff>
    </xdr:to>
    <xdr:pic>
      <xdr:nvPicPr>
        <xdr:cNvPr id="20" name="Imagen 19"/>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6393583" y="52228750"/>
          <a:ext cx="2053590" cy="1521460"/>
        </a:xfrm>
        <a:prstGeom prst="rect">
          <a:avLst/>
        </a:prstGeom>
      </xdr:spPr>
    </xdr:pic>
    <xdr:clientData/>
  </xdr:twoCellAnchor>
  <xdr:twoCellAnchor editAs="oneCell">
    <xdr:from>
      <xdr:col>10</xdr:col>
      <xdr:colOff>169333</xdr:colOff>
      <xdr:row>25</xdr:row>
      <xdr:rowOff>148166</xdr:rowOff>
    </xdr:from>
    <xdr:to>
      <xdr:col>10</xdr:col>
      <xdr:colOff>1644438</xdr:colOff>
      <xdr:row>25</xdr:row>
      <xdr:rowOff>1643591</xdr:rowOff>
    </xdr:to>
    <xdr:pic>
      <xdr:nvPicPr>
        <xdr:cNvPr id="21" name="Imagen 20"/>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6531166" y="54959249"/>
          <a:ext cx="1475105" cy="1495425"/>
        </a:xfrm>
        <a:prstGeom prst="rect">
          <a:avLst/>
        </a:prstGeom>
      </xdr:spPr>
    </xdr:pic>
    <xdr:clientData/>
  </xdr:twoCellAnchor>
  <xdr:twoCellAnchor editAs="oneCell">
    <xdr:from>
      <xdr:col>10</xdr:col>
      <xdr:colOff>1788583</xdr:colOff>
      <xdr:row>25</xdr:row>
      <xdr:rowOff>137584</xdr:rowOff>
    </xdr:from>
    <xdr:to>
      <xdr:col>15</xdr:col>
      <xdr:colOff>620818</xdr:colOff>
      <xdr:row>25</xdr:row>
      <xdr:rowOff>1635549</xdr:rowOff>
    </xdr:to>
    <xdr:pic>
      <xdr:nvPicPr>
        <xdr:cNvPr id="22" name="Imagen 2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8150416" y="54948667"/>
          <a:ext cx="1911985" cy="1497965"/>
        </a:xfrm>
        <a:prstGeom prst="rect">
          <a:avLst/>
        </a:prstGeom>
      </xdr:spPr>
    </xdr:pic>
    <xdr:clientData/>
  </xdr:twoCellAnchor>
  <xdr:twoCellAnchor editAs="oneCell">
    <xdr:from>
      <xdr:col>10</xdr:col>
      <xdr:colOff>370418</xdr:colOff>
      <xdr:row>26</xdr:row>
      <xdr:rowOff>275167</xdr:rowOff>
    </xdr:from>
    <xdr:to>
      <xdr:col>10</xdr:col>
      <xdr:colOff>1994748</xdr:colOff>
      <xdr:row>26</xdr:row>
      <xdr:rowOff>1865842</xdr:rowOff>
    </xdr:to>
    <xdr:pic>
      <xdr:nvPicPr>
        <xdr:cNvPr id="24" name="Imagen 23"/>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16732251" y="58377667"/>
          <a:ext cx="1624330" cy="1590675"/>
        </a:xfrm>
        <a:prstGeom prst="rect">
          <a:avLst/>
        </a:prstGeom>
      </xdr:spPr>
    </xdr:pic>
    <xdr:clientData/>
  </xdr:twoCellAnchor>
  <xdr:twoCellAnchor editAs="oneCell">
    <xdr:from>
      <xdr:col>10</xdr:col>
      <xdr:colOff>2286002</xdr:colOff>
      <xdr:row>26</xdr:row>
      <xdr:rowOff>328084</xdr:rowOff>
    </xdr:from>
    <xdr:to>
      <xdr:col>16</xdr:col>
      <xdr:colOff>260987</xdr:colOff>
      <xdr:row>26</xdr:row>
      <xdr:rowOff>1826049</xdr:rowOff>
    </xdr:to>
    <xdr:pic>
      <xdr:nvPicPr>
        <xdr:cNvPr id="25" name="Imagen 24"/>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8647835" y="58430584"/>
          <a:ext cx="1880235" cy="1497965"/>
        </a:xfrm>
        <a:prstGeom prst="rect">
          <a:avLst/>
        </a:prstGeom>
      </xdr:spPr>
    </xdr:pic>
    <xdr:clientData/>
  </xdr:twoCellAnchor>
  <xdr:twoCellAnchor editAs="oneCell">
    <xdr:from>
      <xdr:col>10</xdr:col>
      <xdr:colOff>0</xdr:colOff>
      <xdr:row>27</xdr:row>
      <xdr:rowOff>0</xdr:rowOff>
    </xdr:from>
    <xdr:to>
      <xdr:col>10</xdr:col>
      <xdr:colOff>1562100</xdr:colOff>
      <xdr:row>27</xdr:row>
      <xdr:rowOff>1351915</xdr:rowOff>
    </xdr:to>
    <xdr:pic>
      <xdr:nvPicPr>
        <xdr:cNvPr id="26" name="Imagen 25"/>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6361833" y="61393917"/>
          <a:ext cx="1562100" cy="1351915"/>
        </a:xfrm>
        <a:prstGeom prst="rect">
          <a:avLst/>
        </a:prstGeom>
      </xdr:spPr>
    </xdr:pic>
    <xdr:clientData/>
  </xdr:twoCellAnchor>
  <xdr:twoCellAnchor editAs="oneCell">
    <xdr:from>
      <xdr:col>10</xdr:col>
      <xdr:colOff>0</xdr:colOff>
      <xdr:row>28</xdr:row>
      <xdr:rowOff>0</xdr:rowOff>
    </xdr:from>
    <xdr:to>
      <xdr:col>10</xdr:col>
      <xdr:colOff>1852930</xdr:colOff>
      <xdr:row>28</xdr:row>
      <xdr:rowOff>1148715</xdr:rowOff>
    </xdr:to>
    <xdr:pic>
      <xdr:nvPicPr>
        <xdr:cNvPr id="27" name="Imagen 26"/>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16361833" y="64685333"/>
          <a:ext cx="1852930" cy="1148715"/>
        </a:xfrm>
        <a:prstGeom prst="rect">
          <a:avLst/>
        </a:prstGeom>
      </xdr:spPr>
    </xdr:pic>
    <xdr:clientData/>
  </xdr:twoCellAnchor>
  <xdr:twoCellAnchor editAs="oneCell">
    <xdr:from>
      <xdr:col>10</xdr:col>
      <xdr:colOff>0</xdr:colOff>
      <xdr:row>29</xdr:row>
      <xdr:rowOff>0</xdr:rowOff>
    </xdr:from>
    <xdr:to>
      <xdr:col>10</xdr:col>
      <xdr:colOff>1866900</xdr:colOff>
      <xdr:row>29</xdr:row>
      <xdr:rowOff>976630</xdr:rowOff>
    </xdr:to>
    <xdr:pic>
      <xdr:nvPicPr>
        <xdr:cNvPr id="28" name="Imagen 27"/>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6361833" y="67976750"/>
          <a:ext cx="1866900" cy="976630"/>
        </a:xfrm>
        <a:prstGeom prst="rect">
          <a:avLst/>
        </a:prstGeom>
      </xdr:spPr>
    </xdr:pic>
    <xdr:clientData/>
  </xdr:twoCellAnchor>
  <xdr:twoCellAnchor editAs="oneCell">
    <xdr:from>
      <xdr:col>10</xdr:col>
      <xdr:colOff>0</xdr:colOff>
      <xdr:row>30</xdr:row>
      <xdr:rowOff>0</xdr:rowOff>
    </xdr:from>
    <xdr:to>
      <xdr:col>16</xdr:col>
      <xdr:colOff>807720</xdr:colOff>
      <xdr:row>30</xdr:row>
      <xdr:rowOff>2265045</xdr:rowOff>
    </xdr:to>
    <xdr:pic>
      <xdr:nvPicPr>
        <xdr:cNvPr id="29" name="Imagen 28"/>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16361833" y="71268167"/>
          <a:ext cx="4712970" cy="2265045"/>
        </a:xfrm>
        <a:prstGeom prst="rect">
          <a:avLst/>
        </a:prstGeom>
      </xdr:spPr>
    </xdr:pic>
    <xdr:clientData/>
  </xdr:twoCellAnchor>
  <xdr:twoCellAnchor editAs="oneCell">
    <xdr:from>
      <xdr:col>10</xdr:col>
      <xdr:colOff>0</xdr:colOff>
      <xdr:row>31</xdr:row>
      <xdr:rowOff>0</xdr:rowOff>
    </xdr:from>
    <xdr:to>
      <xdr:col>10</xdr:col>
      <xdr:colOff>774065</xdr:colOff>
      <xdr:row>31</xdr:row>
      <xdr:rowOff>900430</xdr:rowOff>
    </xdr:to>
    <xdr:pic>
      <xdr:nvPicPr>
        <xdr:cNvPr id="33" name="Imagen 32"/>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6361833" y="74559583"/>
          <a:ext cx="774065" cy="900430"/>
        </a:xfrm>
        <a:prstGeom prst="rect">
          <a:avLst/>
        </a:prstGeom>
      </xdr:spPr>
    </xdr:pic>
    <xdr:clientData/>
  </xdr:twoCellAnchor>
  <xdr:twoCellAnchor editAs="oneCell">
    <xdr:from>
      <xdr:col>10</xdr:col>
      <xdr:colOff>0</xdr:colOff>
      <xdr:row>32</xdr:row>
      <xdr:rowOff>0</xdr:rowOff>
    </xdr:from>
    <xdr:to>
      <xdr:col>10</xdr:col>
      <xdr:colOff>1734185</xdr:colOff>
      <xdr:row>32</xdr:row>
      <xdr:rowOff>875665</xdr:rowOff>
    </xdr:to>
    <xdr:pic>
      <xdr:nvPicPr>
        <xdr:cNvPr id="34" name="Imagen 33"/>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16361833" y="77851000"/>
          <a:ext cx="1734185" cy="875665"/>
        </a:xfrm>
        <a:prstGeom prst="rect">
          <a:avLst/>
        </a:prstGeom>
      </xdr:spPr>
    </xdr:pic>
    <xdr:clientData/>
  </xdr:twoCellAnchor>
  <xdr:twoCellAnchor editAs="oneCell">
    <xdr:from>
      <xdr:col>10</xdr:col>
      <xdr:colOff>0</xdr:colOff>
      <xdr:row>33</xdr:row>
      <xdr:rowOff>0</xdr:rowOff>
    </xdr:from>
    <xdr:to>
      <xdr:col>15</xdr:col>
      <xdr:colOff>75565</xdr:colOff>
      <xdr:row>33</xdr:row>
      <xdr:rowOff>1174750</xdr:rowOff>
    </xdr:to>
    <xdr:pic>
      <xdr:nvPicPr>
        <xdr:cNvPr id="35" name="Imagen 34"/>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16361833" y="81142417"/>
          <a:ext cx="3155315" cy="1174750"/>
        </a:xfrm>
        <a:prstGeom prst="rect">
          <a:avLst/>
        </a:prstGeom>
      </xdr:spPr>
    </xdr:pic>
    <xdr:clientData/>
  </xdr:twoCellAnchor>
  <xdr:twoCellAnchor editAs="oneCell">
    <xdr:from>
      <xdr:col>10</xdr:col>
      <xdr:colOff>127000</xdr:colOff>
      <xdr:row>34</xdr:row>
      <xdr:rowOff>328083</xdr:rowOff>
    </xdr:from>
    <xdr:to>
      <xdr:col>15</xdr:col>
      <xdr:colOff>427355</xdr:colOff>
      <xdr:row>34</xdr:row>
      <xdr:rowOff>1391708</xdr:rowOff>
    </xdr:to>
    <xdr:pic>
      <xdr:nvPicPr>
        <xdr:cNvPr id="36" name="Imagen 35"/>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16488833" y="84761916"/>
          <a:ext cx="3380105" cy="1063625"/>
        </a:xfrm>
        <a:prstGeom prst="rect">
          <a:avLst/>
        </a:prstGeom>
      </xdr:spPr>
    </xdr:pic>
    <xdr:clientData/>
  </xdr:twoCellAnchor>
  <xdr:twoCellAnchor editAs="oneCell">
    <xdr:from>
      <xdr:col>10</xdr:col>
      <xdr:colOff>423333</xdr:colOff>
      <xdr:row>35</xdr:row>
      <xdr:rowOff>433917</xdr:rowOff>
    </xdr:from>
    <xdr:to>
      <xdr:col>10</xdr:col>
      <xdr:colOff>2390563</xdr:colOff>
      <xdr:row>35</xdr:row>
      <xdr:rowOff>1954107</xdr:rowOff>
    </xdr:to>
    <xdr:pic>
      <xdr:nvPicPr>
        <xdr:cNvPr id="37" name="Imagen 36"/>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16785166" y="88159167"/>
          <a:ext cx="1967230" cy="1520190"/>
        </a:xfrm>
        <a:prstGeom prst="rect">
          <a:avLst/>
        </a:prstGeom>
      </xdr:spPr>
    </xdr:pic>
    <xdr:clientData/>
  </xdr:twoCellAnchor>
  <xdr:twoCellAnchor editAs="oneCell">
    <xdr:from>
      <xdr:col>10</xdr:col>
      <xdr:colOff>0</xdr:colOff>
      <xdr:row>36</xdr:row>
      <xdr:rowOff>0</xdr:rowOff>
    </xdr:from>
    <xdr:to>
      <xdr:col>10</xdr:col>
      <xdr:colOff>1515745</xdr:colOff>
      <xdr:row>36</xdr:row>
      <xdr:rowOff>1573530</xdr:rowOff>
    </xdr:to>
    <xdr:pic>
      <xdr:nvPicPr>
        <xdr:cNvPr id="38" name="Imagen 37"/>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16361833" y="91016667"/>
          <a:ext cx="1515745" cy="1573530"/>
        </a:xfrm>
        <a:prstGeom prst="rect">
          <a:avLst/>
        </a:prstGeom>
      </xdr:spPr>
    </xdr:pic>
    <xdr:clientData/>
  </xdr:twoCellAnchor>
  <xdr:twoCellAnchor editAs="oneCell">
    <xdr:from>
      <xdr:col>10</xdr:col>
      <xdr:colOff>0</xdr:colOff>
      <xdr:row>37</xdr:row>
      <xdr:rowOff>0</xdr:rowOff>
    </xdr:from>
    <xdr:to>
      <xdr:col>10</xdr:col>
      <xdr:colOff>1645920</xdr:colOff>
      <xdr:row>37</xdr:row>
      <xdr:rowOff>1886585</xdr:rowOff>
    </xdr:to>
    <xdr:pic>
      <xdr:nvPicPr>
        <xdr:cNvPr id="39" name="Imagen 38"/>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16361833" y="94308083"/>
          <a:ext cx="1645920" cy="1886585"/>
        </a:xfrm>
        <a:prstGeom prst="rect">
          <a:avLst/>
        </a:prstGeom>
      </xdr:spPr>
    </xdr:pic>
    <xdr:clientData/>
  </xdr:twoCellAnchor>
  <xdr:twoCellAnchor editAs="oneCell">
    <xdr:from>
      <xdr:col>10</xdr:col>
      <xdr:colOff>0</xdr:colOff>
      <xdr:row>38</xdr:row>
      <xdr:rowOff>0</xdr:rowOff>
    </xdr:from>
    <xdr:to>
      <xdr:col>10</xdr:col>
      <xdr:colOff>1751965</xdr:colOff>
      <xdr:row>38</xdr:row>
      <xdr:rowOff>791210</xdr:rowOff>
    </xdr:to>
    <xdr:pic>
      <xdr:nvPicPr>
        <xdr:cNvPr id="40" name="Imagen 39"/>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16361833" y="97599500"/>
          <a:ext cx="1751965" cy="791210"/>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0</xdr:colOff>
          <xdr:row>39</xdr:row>
          <xdr:rowOff>0</xdr:rowOff>
        </xdr:from>
        <xdr:to>
          <xdr:col>10</xdr:col>
          <xdr:colOff>1771650</xdr:colOff>
          <xdr:row>39</xdr:row>
          <xdr:rowOff>2076450</xdr:rowOff>
        </xdr:to>
        <xdr:sp macro="" textlink="">
          <xdr:nvSpPr>
            <xdr:cNvPr id="2058" name="Object 10" hidden="1">
              <a:extLst>
                <a:ext uri="{63B3BB69-23CF-44E3-9099-C40C66FF867C}">
                  <a14:compatExt spid="_x0000_s2058"/>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0</xdr:colOff>
      <xdr:row>40</xdr:row>
      <xdr:rowOff>0</xdr:rowOff>
    </xdr:from>
    <xdr:to>
      <xdr:col>10</xdr:col>
      <xdr:colOff>1980565</xdr:colOff>
      <xdr:row>40</xdr:row>
      <xdr:rowOff>1173480</xdr:rowOff>
    </xdr:to>
    <xdr:pic>
      <xdr:nvPicPr>
        <xdr:cNvPr id="42" name="Imagen 41"/>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16361833" y="104182333"/>
          <a:ext cx="1980565" cy="1173480"/>
        </a:xfrm>
        <a:prstGeom prst="rect">
          <a:avLst/>
        </a:prstGeom>
      </xdr:spPr>
    </xdr:pic>
    <xdr:clientData/>
  </xdr:twoCellAnchor>
  <xdr:twoCellAnchor editAs="oneCell">
    <xdr:from>
      <xdr:col>10</xdr:col>
      <xdr:colOff>254000</xdr:colOff>
      <xdr:row>41</xdr:row>
      <xdr:rowOff>285750</xdr:rowOff>
    </xdr:from>
    <xdr:to>
      <xdr:col>10</xdr:col>
      <xdr:colOff>2037715</xdr:colOff>
      <xdr:row>41</xdr:row>
      <xdr:rowOff>2311400</xdr:rowOff>
    </xdr:to>
    <xdr:pic>
      <xdr:nvPicPr>
        <xdr:cNvPr id="43" name="Imagen 42"/>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16615833" y="107759500"/>
          <a:ext cx="1783715" cy="2025650"/>
        </a:xfrm>
        <a:prstGeom prst="rect">
          <a:avLst/>
        </a:prstGeom>
      </xdr:spPr>
    </xdr:pic>
    <xdr:clientData/>
  </xdr:twoCellAnchor>
  <xdr:twoCellAnchor editAs="oneCell">
    <xdr:from>
      <xdr:col>10</xdr:col>
      <xdr:colOff>2455333</xdr:colOff>
      <xdr:row>41</xdr:row>
      <xdr:rowOff>201083</xdr:rowOff>
    </xdr:from>
    <xdr:to>
      <xdr:col>16</xdr:col>
      <xdr:colOff>536363</xdr:colOff>
      <xdr:row>41</xdr:row>
      <xdr:rowOff>2374688</xdr:rowOff>
    </xdr:to>
    <xdr:pic>
      <xdr:nvPicPr>
        <xdr:cNvPr id="44" name="Imagen 43"/>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18817166" y="107674833"/>
          <a:ext cx="1986280" cy="2173605"/>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0</xdr:colOff>
          <xdr:row>42</xdr:row>
          <xdr:rowOff>0</xdr:rowOff>
        </xdr:from>
        <xdr:to>
          <xdr:col>17</xdr:col>
          <xdr:colOff>390525</xdr:colOff>
          <xdr:row>42</xdr:row>
          <xdr:rowOff>2914650</xdr:rowOff>
        </xdr:to>
        <xdr:sp macro="" textlink="">
          <xdr:nvSpPr>
            <xdr:cNvPr id="2061" name="Object 13" hidden="1">
              <a:extLst>
                <a:ext uri="{63B3BB69-23CF-44E3-9099-C40C66FF867C}">
                  <a14:compatExt spid="_x0000_s206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0</xdr:colOff>
          <xdr:row>43</xdr:row>
          <xdr:rowOff>0</xdr:rowOff>
        </xdr:from>
        <xdr:to>
          <xdr:col>18</xdr:col>
          <xdr:colOff>47625</xdr:colOff>
          <xdr:row>43</xdr:row>
          <xdr:rowOff>2305050</xdr:rowOff>
        </xdr:to>
        <xdr:sp macro="" textlink="">
          <xdr:nvSpPr>
            <xdr:cNvPr id="2062" name="Object 14" hidden="1">
              <a:extLst>
                <a:ext uri="{63B3BB69-23CF-44E3-9099-C40C66FF867C}">
                  <a14:compatExt spid="_x0000_s2062"/>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557893</xdr:colOff>
      <xdr:row>44</xdr:row>
      <xdr:rowOff>122464</xdr:rowOff>
    </xdr:from>
    <xdr:to>
      <xdr:col>10</xdr:col>
      <xdr:colOff>2488202</xdr:colOff>
      <xdr:row>44</xdr:row>
      <xdr:rowOff>3007179</xdr:rowOff>
    </xdr:to>
    <xdr:pic>
      <xdr:nvPicPr>
        <xdr:cNvPr id="47" name="Imagen 46" descr="http://thumb9.shutterstock.com/display_pic_with_logo/249574/249574,1255952462,2/stock-photo-da-vinci-s-vitruvian-man-39157972.jpg"/>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16927286" y="117497678"/>
          <a:ext cx="1930309" cy="2884715"/>
        </a:xfrm>
        <a:prstGeom prst="rect">
          <a:avLst/>
        </a:prstGeom>
        <a:noFill/>
        <a:ln>
          <a:noFill/>
        </a:ln>
      </xdr:spPr>
    </xdr:pic>
    <xdr:clientData/>
  </xdr:twoCellAnchor>
  <xdr:twoCellAnchor editAs="oneCell">
    <xdr:from>
      <xdr:col>10</xdr:col>
      <xdr:colOff>108857</xdr:colOff>
      <xdr:row>45</xdr:row>
      <xdr:rowOff>122464</xdr:rowOff>
    </xdr:from>
    <xdr:to>
      <xdr:col>16</xdr:col>
      <xdr:colOff>491127</xdr:colOff>
      <xdr:row>45</xdr:row>
      <xdr:rowOff>3167289</xdr:rowOff>
    </xdr:to>
    <xdr:pic>
      <xdr:nvPicPr>
        <xdr:cNvPr id="48" name="Imagen 47" descr="http://thumb9.shutterstock.com/display_pic_with_logo/98053/103682462/stock-photo-navigator-measuring-the-sun-s-altitude-on-sea-103682462.jpg"/>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6478250" y="120790607"/>
          <a:ext cx="4287520" cy="304482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xdr:from>
          <xdr:col>10</xdr:col>
          <xdr:colOff>95250</xdr:colOff>
          <xdr:row>46</xdr:row>
          <xdr:rowOff>180975</xdr:rowOff>
        </xdr:from>
        <xdr:to>
          <xdr:col>17</xdr:col>
          <xdr:colOff>657225</xdr:colOff>
          <xdr:row>46</xdr:row>
          <xdr:rowOff>2762250</xdr:rowOff>
        </xdr:to>
        <xdr:sp macro="" textlink="">
          <xdr:nvSpPr>
            <xdr:cNvPr id="2063" name="Object 15" hidden="1">
              <a:extLst>
                <a:ext uri="{63B3BB69-23CF-44E3-9099-C40C66FF867C}">
                  <a14:compatExt spid="_x0000_s206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104775</xdr:colOff>
          <xdr:row>47</xdr:row>
          <xdr:rowOff>247650</xdr:rowOff>
        </xdr:from>
        <xdr:to>
          <xdr:col>15</xdr:col>
          <xdr:colOff>152400</xdr:colOff>
          <xdr:row>47</xdr:row>
          <xdr:rowOff>3114675</xdr:rowOff>
        </xdr:to>
        <xdr:sp macro="" textlink="">
          <xdr:nvSpPr>
            <xdr:cNvPr id="2064" name="Object 16" hidden="1">
              <a:extLst>
                <a:ext uri="{63B3BB69-23CF-44E3-9099-C40C66FF867C}">
                  <a14:compatExt spid="_x0000_s2064"/>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238125</xdr:colOff>
          <xdr:row>48</xdr:row>
          <xdr:rowOff>200025</xdr:rowOff>
        </xdr:from>
        <xdr:to>
          <xdr:col>16</xdr:col>
          <xdr:colOff>66675</xdr:colOff>
          <xdr:row>48</xdr:row>
          <xdr:rowOff>3190875</xdr:rowOff>
        </xdr:to>
        <xdr:sp macro="" textlink="">
          <xdr:nvSpPr>
            <xdr:cNvPr id="2065" name="Object 17" hidden="1">
              <a:extLst>
                <a:ext uri="{63B3BB69-23CF-44E3-9099-C40C66FF867C}">
                  <a14:compatExt spid="_x0000_s2065"/>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276225</xdr:colOff>
          <xdr:row>49</xdr:row>
          <xdr:rowOff>200025</xdr:rowOff>
        </xdr:from>
        <xdr:to>
          <xdr:col>15</xdr:col>
          <xdr:colOff>323850</xdr:colOff>
          <xdr:row>49</xdr:row>
          <xdr:rowOff>3209925</xdr:rowOff>
        </xdr:to>
        <xdr:sp macro="" textlink="">
          <xdr:nvSpPr>
            <xdr:cNvPr id="2066" name="Object 18" hidden="1">
              <a:extLst>
                <a:ext uri="{63B3BB69-23CF-44E3-9099-C40C66FF867C}">
                  <a14:compatExt spid="_x0000_s206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0</xdr:colOff>
      <xdr:row>50</xdr:row>
      <xdr:rowOff>0</xdr:rowOff>
    </xdr:from>
    <xdr:to>
      <xdr:col>16</xdr:col>
      <xdr:colOff>382270</xdr:colOff>
      <xdr:row>50</xdr:row>
      <xdr:rowOff>3044825</xdr:rowOff>
    </xdr:to>
    <xdr:pic>
      <xdr:nvPicPr>
        <xdr:cNvPr id="53" name="Imagen 52" descr="http://thumb7.shutterstock.com/display_pic_with_logo/286756/286756,1320825156,1/stock-photo-construction-site-surveyor-88424410.jpg"/>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16369393" y="137132786"/>
          <a:ext cx="4287520" cy="3044825"/>
        </a:xfrm>
        <a:prstGeom prst="rect">
          <a:avLst/>
        </a:prstGeom>
        <a:noFill/>
        <a:ln>
          <a:noFill/>
        </a:ln>
      </xdr:spPr>
    </xdr:pic>
    <xdr:clientData/>
  </xdr:twoCellAnchor>
  <xdr:twoCellAnchor editAs="oneCell">
    <xdr:from>
      <xdr:col>10</xdr:col>
      <xdr:colOff>453974</xdr:colOff>
      <xdr:row>51</xdr:row>
      <xdr:rowOff>136072</xdr:rowOff>
    </xdr:from>
    <xdr:to>
      <xdr:col>16</xdr:col>
      <xdr:colOff>218984</xdr:colOff>
      <xdr:row>51</xdr:row>
      <xdr:rowOff>3075215</xdr:rowOff>
    </xdr:to>
    <xdr:pic>
      <xdr:nvPicPr>
        <xdr:cNvPr id="54" name="Imagen 53" descr="http://thumb9.shutterstock.com/display_pic_with_logo/10654/141607186/stock-vector-illustration-of-the-different-shapes-on-a-white-background-141607186.jpg"/>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16823367" y="140561786"/>
          <a:ext cx="3670260" cy="2939143"/>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xdr:from>
          <xdr:col>10</xdr:col>
          <xdr:colOff>295275</xdr:colOff>
          <xdr:row>52</xdr:row>
          <xdr:rowOff>771525</xdr:rowOff>
        </xdr:from>
        <xdr:to>
          <xdr:col>16</xdr:col>
          <xdr:colOff>581025</xdr:colOff>
          <xdr:row>52</xdr:row>
          <xdr:rowOff>2314575</xdr:rowOff>
        </xdr:to>
        <xdr:sp macro="" textlink="">
          <xdr:nvSpPr>
            <xdr:cNvPr id="2067" name="Object 19" hidden="1">
              <a:extLst>
                <a:ext uri="{63B3BB69-23CF-44E3-9099-C40C66FF867C}">
                  <a14:compatExt spid="_x0000_s2067"/>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68035</xdr:colOff>
      <xdr:row>53</xdr:row>
      <xdr:rowOff>1564821</xdr:rowOff>
    </xdr:from>
    <xdr:to>
      <xdr:col>10</xdr:col>
      <xdr:colOff>1499960</xdr:colOff>
      <xdr:row>53</xdr:row>
      <xdr:rowOff>2608761</xdr:rowOff>
    </xdr:to>
    <xdr:pic>
      <xdr:nvPicPr>
        <xdr:cNvPr id="56" name="Imagen 55" descr="https://armandogk.files.wordpress.com/2011/03/ortocentro.jpg?w=150&amp;h=110"/>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6437428" y="148576392"/>
          <a:ext cx="1431925" cy="1043940"/>
        </a:xfrm>
        <a:prstGeom prst="rect">
          <a:avLst/>
        </a:prstGeom>
        <a:noFill/>
        <a:ln>
          <a:noFill/>
        </a:ln>
      </xdr:spPr>
    </xdr:pic>
    <xdr:clientData/>
  </xdr:twoCellAnchor>
  <xdr:twoCellAnchor editAs="oneCell">
    <xdr:from>
      <xdr:col>10</xdr:col>
      <xdr:colOff>1537607</xdr:colOff>
      <xdr:row>53</xdr:row>
      <xdr:rowOff>1469572</xdr:rowOff>
    </xdr:from>
    <xdr:to>
      <xdr:col>10</xdr:col>
      <xdr:colOff>2969532</xdr:colOff>
      <xdr:row>53</xdr:row>
      <xdr:rowOff>2660197</xdr:rowOff>
    </xdr:to>
    <xdr:pic>
      <xdr:nvPicPr>
        <xdr:cNvPr id="57" name="Imagen 56" descr="https://armandogk.files.wordpress.com/2011/03/mediana.jpg?w=150&amp;h=125"/>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17907000" y="148481143"/>
          <a:ext cx="1431925" cy="1190625"/>
        </a:xfrm>
        <a:prstGeom prst="rect">
          <a:avLst/>
        </a:prstGeom>
        <a:noFill/>
        <a:ln>
          <a:noFill/>
        </a:ln>
      </xdr:spPr>
    </xdr:pic>
    <xdr:clientData/>
  </xdr:twoCellAnchor>
  <xdr:twoCellAnchor editAs="oneCell">
    <xdr:from>
      <xdr:col>10</xdr:col>
      <xdr:colOff>3047999</xdr:colOff>
      <xdr:row>53</xdr:row>
      <xdr:rowOff>1510392</xdr:rowOff>
    </xdr:from>
    <xdr:to>
      <xdr:col>17</xdr:col>
      <xdr:colOff>41183</xdr:colOff>
      <xdr:row>53</xdr:row>
      <xdr:rowOff>2631802</xdr:rowOff>
    </xdr:to>
    <xdr:pic>
      <xdr:nvPicPr>
        <xdr:cNvPr id="58" name="Imagen 57" descr="https://armandogk.files.wordpress.com/2011/03/circuncentro.jpg"/>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19417392" y="148521963"/>
          <a:ext cx="1728470" cy="1121410"/>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xdr:from>
          <xdr:col>10</xdr:col>
          <xdr:colOff>0</xdr:colOff>
          <xdr:row>54</xdr:row>
          <xdr:rowOff>0</xdr:rowOff>
        </xdr:from>
        <xdr:to>
          <xdr:col>17</xdr:col>
          <xdr:colOff>38100</xdr:colOff>
          <xdr:row>54</xdr:row>
          <xdr:rowOff>2914650</xdr:rowOff>
        </xdr:to>
        <xdr:sp macro="" textlink="">
          <xdr:nvSpPr>
            <xdr:cNvPr id="2068" name="Object 20" hidden="1">
              <a:extLst>
                <a:ext uri="{63B3BB69-23CF-44E3-9099-C40C66FF867C}">
                  <a14:compatExt spid="_x0000_s2068"/>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oleObject" Target="../embeddings/oleObject3.bin"/><Relationship Id="rId13" Type="http://schemas.openxmlformats.org/officeDocument/2006/relationships/image" Target="../media/image5.png"/><Relationship Id="rId18" Type="http://schemas.openxmlformats.org/officeDocument/2006/relationships/oleObject" Target="../embeddings/oleObject8.bin"/><Relationship Id="rId26" Type="http://schemas.openxmlformats.org/officeDocument/2006/relationships/oleObject" Target="../embeddings/oleObject12.bin"/><Relationship Id="rId3" Type="http://schemas.openxmlformats.org/officeDocument/2006/relationships/vmlDrawing" Target="../drawings/vmlDrawing1.vml"/><Relationship Id="rId21" Type="http://schemas.openxmlformats.org/officeDocument/2006/relationships/image" Target="../media/image9.png"/><Relationship Id="rId7" Type="http://schemas.openxmlformats.org/officeDocument/2006/relationships/image" Target="../media/image2.png"/><Relationship Id="rId12" Type="http://schemas.openxmlformats.org/officeDocument/2006/relationships/oleObject" Target="../embeddings/oleObject5.bin"/><Relationship Id="rId17" Type="http://schemas.openxmlformats.org/officeDocument/2006/relationships/image" Target="../media/image7.png"/><Relationship Id="rId25" Type="http://schemas.openxmlformats.org/officeDocument/2006/relationships/image" Target="../media/image11.png"/><Relationship Id="rId2" Type="http://schemas.openxmlformats.org/officeDocument/2006/relationships/drawing" Target="../drawings/drawing1.xml"/><Relationship Id="rId16" Type="http://schemas.openxmlformats.org/officeDocument/2006/relationships/oleObject" Target="../embeddings/oleObject7.bin"/><Relationship Id="rId20" Type="http://schemas.openxmlformats.org/officeDocument/2006/relationships/oleObject" Target="../embeddings/oleObject9.bin"/><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1" Type="http://schemas.openxmlformats.org/officeDocument/2006/relationships/image" Target="../media/image4.png"/><Relationship Id="rId24" Type="http://schemas.openxmlformats.org/officeDocument/2006/relationships/oleObject" Target="../embeddings/oleObject11.bin"/><Relationship Id="rId5" Type="http://schemas.openxmlformats.org/officeDocument/2006/relationships/image" Target="../media/image1.png"/><Relationship Id="rId15" Type="http://schemas.openxmlformats.org/officeDocument/2006/relationships/image" Target="../media/image6.png"/><Relationship Id="rId23" Type="http://schemas.openxmlformats.org/officeDocument/2006/relationships/image" Target="../media/image10.png"/><Relationship Id="rId10" Type="http://schemas.openxmlformats.org/officeDocument/2006/relationships/oleObject" Target="../embeddings/oleObject4.bin"/><Relationship Id="rId19" Type="http://schemas.openxmlformats.org/officeDocument/2006/relationships/image" Target="../media/image8.png"/><Relationship Id="rId4" Type="http://schemas.openxmlformats.org/officeDocument/2006/relationships/oleObject" Target="../embeddings/oleObject1.bin"/><Relationship Id="rId9" Type="http://schemas.openxmlformats.org/officeDocument/2006/relationships/image" Target="../media/image3.png"/><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2.png"/></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108"/>
  <sheetViews>
    <sheetView showGridLines="0" tabSelected="1" topLeftCell="B1" zoomScale="70" zoomScaleNormal="70" zoomScalePageLayoutView="140" workbookViewId="0">
      <pane ySplit="1125" topLeftCell="A40" activePane="bottomLeft"/>
      <selection activeCell="D10" sqref="D10:E40"/>
      <selection pane="bottomLeft" activeCell="B56" sqref="B56"/>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34.875" style="15" customWidth="1"/>
    <col min="11" max="11" width="40.375" style="15" customWidth="1"/>
    <col min="12" max="12" width="20.375" style="2" hidden="1" customWidth="1"/>
    <col min="13" max="13" width="14.5" style="2" hidden="1" customWidth="1"/>
    <col min="14" max="14" width="10.875" style="2" hidden="1" customWidth="1"/>
    <col min="15" max="15" width="7.2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 xml:space="preserve">Ubicación de la imagen en el recurso </v>
      </c>
    </row>
    <row r="2" spans="1:16" ht="15.75" x14ac:dyDescent="0.25">
      <c r="A2" s="1"/>
      <c r="B2" s="3" t="s">
        <v>121</v>
      </c>
      <c r="C2" s="86" t="s">
        <v>21</v>
      </c>
      <c r="D2" s="87"/>
      <c r="F2" s="79" t="s">
        <v>0</v>
      </c>
      <c r="G2" s="80"/>
      <c r="H2" s="58"/>
      <c r="I2" s="58"/>
      <c r="J2" s="14"/>
      <c r="L2" s="2" t="s">
        <v>153</v>
      </c>
      <c r="M2" s="2" t="str">
        <f ca="1">IF($N2&lt;COUNTIF('Definición técnica de imagenes'!$A$3:$A$102,$G$5),OFFSET('Definición técnica de imagenes'!$A$1,MATCH($G$5,'Definición técnica de imagenes'!$A$1:$A$104,0)-1+$N2,1,1,1),"")</f>
        <v/>
      </c>
      <c r="N2" s="2">
        <v>0</v>
      </c>
      <c r="O2" s="2" t="str">
        <f>'Definición técnica de imagenes'!A3</f>
        <v>M3A</v>
      </c>
    </row>
    <row r="3" spans="1:16" ht="15.75" x14ac:dyDescent="0.25">
      <c r="A3" s="1"/>
      <c r="B3" s="4" t="s">
        <v>8</v>
      </c>
      <c r="C3" s="88">
        <v>10</v>
      </c>
      <c r="D3" s="89"/>
      <c r="F3" s="81"/>
      <c r="G3" s="82"/>
      <c r="H3" s="58"/>
      <c r="I3" s="38"/>
      <c r="J3" s="14"/>
      <c r="L3" s="2" t="s">
        <v>154</v>
      </c>
      <c r="M3" s="2" t="str">
        <f ca="1">IF($N3&lt;COUNTIF('Definición técnica de imagenes'!$A$3:$A$102,$G$5),OFFSET('Definición técnica de imagenes'!$A$1,MATCH($G$5,'Definición técnica de imagenes'!$A$1:$A$104,0)-1+$N3,1,1,1),"")</f>
        <v/>
      </c>
      <c r="N3" s="2">
        <v>1</v>
      </c>
      <c r="O3" s="2" t="str">
        <f>'Definición técnica de imagenes'!A4</f>
        <v>M5A</v>
      </c>
    </row>
    <row r="4" spans="1:16" ht="16.5" x14ac:dyDescent="0.3">
      <c r="A4" s="1"/>
      <c r="B4" s="4" t="s">
        <v>54</v>
      </c>
      <c r="C4" s="88" t="s">
        <v>187</v>
      </c>
      <c r="D4" s="89"/>
      <c r="E4" s="5"/>
      <c r="F4" s="37" t="s">
        <v>55</v>
      </c>
      <c r="G4" s="61" t="s">
        <v>188</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90" t="s">
        <v>189</v>
      </c>
      <c r="D5" s="91"/>
      <c r="E5" s="5"/>
      <c r="F5" s="37" t="str">
        <f>IF(G4="Recurso","Motor del recurso","")</f>
        <v/>
      </c>
      <c r="G5" s="61"/>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4" t="s">
        <v>190</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3" t="s">
        <v>62</v>
      </c>
      <c r="G8" s="84"/>
      <c r="H8" s="84"/>
      <c r="I8" s="85"/>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Formato</v>
      </c>
      <c r="F9" s="57" t="s">
        <v>61</v>
      </c>
      <c r="G9" s="57" t="s">
        <v>59</v>
      </c>
      <c r="H9" s="57" t="s">
        <v>60</v>
      </c>
      <c r="I9" s="57" t="s">
        <v>114</v>
      </c>
      <c r="J9" s="18" t="s">
        <v>6</v>
      </c>
      <c r="K9" s="19" t="s">
        <v>7</v>
      </c>
      <c r="O9" s="2" t="str">
        <f>'Definición técnica de imagenes'!A11</f>
        <v>M10B</v>
      </c>
    </row>
    <row r="10" spans="1:16" s="11" customFormat="1" ht="260.10000000000002" customHeight="1" x14ac:dyDescent="0.25">
      <c r="A10" s="12" t="str">
        <f>IF(OR(B10&lt;&gt;"",J10&lt;&gt;""),"IMG01","")</f>
        <v>IMG01</v>
      </c>
      <c r="B10" s="62" t="s">
        <v>191</v>
      </c>
      <c r="C10" s="20" t="str">
        <f t="shared" ref="C10:C41" si="0">IF(OR(B10&lt;&gt;"",J10&lt;&gt;""),IF($G$4="Recurso",CONCATENATE($G$4," ",$G$5),$G$4),"")</f>
        <v>Cuaderno de Estudio</v>
      </c>
      <c r="D10" s="63" t="s">
        <v>192</v>
      </c>
      <c r="E10" s="63" t="s">
        <v>153</v>
      </c>
      <c r="F10" s="13" t="str">
        <f t="shared" ref="F10" si="1">IF(OR(B10&lt;&gt;"",J10&lt;&gt;""),CONCATENATE($C$7,"_",$A10,IF($G$4="Cuaderno de Estudio","_small",CONCATENATE(IF(I10="","","n"),IF(LEFT($G$5,1)="F",".jpg",".png")))),"")</f>
        <v>MA_10_02_CO_IMG01_small</v>
      </c>
      <c r="G10" s="13" t="str">
        <f ca="1">IF($F10&lt;&gt;"",IF($G$4="Recurso",VLOOKUP($E10,OFFSET('Definición técnica de imagenes'!$A$1,MATCH($G$5,'Definición técnica de imagenes'!$A$1:$A$104,0)-1,1,COUNTIF('Definición técnica de imagenes'!$A$3:$A$102,$G$5),5),5,FALSE),'Definición técnica de imagenes'!$F$16),"")</f>
        <v>526 x 370 px</v>
      </c>
      <c r="H10" s="13" t="str">
        <f t="shared" ref="H10" ca="1" si="2">IF(AND(I10&lt;&gt;"",I10&lt;&gt;0),IF(OR(B10&lt;&gt;"",J10&lt;&gt;""),CONCATENATE($C$7,"_",$A10,IF($G$4="Cuaderno de Estudio","_zoom",CONCATENATE("a",IF(LEFT($G$5,1)="F",".jpg",".png")))),""),"")</f>
        <v>MA_10_02_CO_IMG01_zoom</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800 x 600 px</v>
      </c>
      <c r="J10" s="63" t="s">
        <v>193</v>
      </c>
      <c r="K10"/>
      <c r="O10" s="2" t="str">
        <f>'Definición técnica de imagenes'!A12</f>
        <v>M12D</v>
      </c>
    </row>
    <row r="11" spans="1:16" s="11" customFormat="1" ht="260.10000000000002" customHeight="1" x14ac:dyDescent="0.25">
      <c r="A11" s="12" t="str">
        <f t="shared" ref="A11:A18" si="3">IF(OR(B11&lt;&gt;"",J11&lt;&gt;""),CONCATENATE(LEFT(A10,3),IF(MID(A10,4,2)+1&lt;10,CONCATENATE("0",MID(A10,4,2)+1))),"")</f>
        <v>IMG02</v>
      </c>
      <c r="B11" s="62" t="s">
        <v>191</v>
      </c>
      <c r="C11" s="20" t="str">
        <f t="shared" si="0"/>
        <v>Cuaderno de Estudio</v>
      </c>
      <c r="D11" s="63" t="s">
        <v>192</v>
      </c>
      <c r="E11" s="63" t="s">
        <v>153</v>
      </c>
      <c r="F11" s="13" t="str">
        <f t="shared" ref="F11:F74" si="4">IF(OR(B11&lt;&gt;"",J11&lt;&gt;""),CONCATENATE($C$7,"_",$A11,IF($G$4="Cuaderno de Estudio","_small",CONCATENATE(IF(I11="","","n"),IF(LEFT($G$5,1)="F",".jpg",".png")))),"")</f>
        <v>MA_10_02_CO_IMG02_small</v>
      </c>
      <c r="G11" s="13" t="str">
        <f ca="1">IF($F11&lt;&gt;"",IF($G$4="Recurso",VLOOKUP($E11,OFFSET('Definición técnica de imagenes'!$A$1,MATCH($G$5,'Definición técnica de imagenes'!$A$1:$A$104,0)-1,1,COUNTIF('Definición técnica de imagenes'!$A$3:$A$102,$G$5),5),5,FALSE),'Definición técnica de imagenes'!$F$16),"")</f>
        <v>526 x 370 px</v>
      </c>
      <c r="H11" s="13" t="str">
        <f t="shared" ref="H11:H74" ca="1" si="5">IF(AND(I11&lt;&gt;"",I11&lt;&gt;0),IF(OR(B11&lt;&gt;"",J11&lt;&gt;""),CONCATENATE($C$7,"_",$A11,IF($G$4="Cuaderno de Estudio","_zoom",CONCATENATE("a",IF(LEFT($G$5,1)="F",".jpg",".png")))),""),"")</f>
        <v>MA_10_02_CO_IMG02_zoom</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800 x 600 px</v>
      </c>
      <c r="J11" s="64" t="s">
        <v>194</v>
      </c>
      <c r="K11"/>
      <c r="O11" s="2" t="str">
        <f>'Definición técnica de imagenes'!A13</f>
        <v>M101</v>
      </c>
    </row>
    <row r="12" spans="1:16" s="11" customFormat="1" ht="260.10000000000002" customHeight="1" x14ac:dyDescent="0.25">
      <c r="A12" s="12" t="str">
        <f t="shared" si="3"/>
        <v>IMG03</v>
      </c>
      <c r="B12" s="62" t="s">
        <v>191</v>
      </c>
      <c r="C12" s="20" t="str">
        <f t="shared" si="0"/>
        <v>Cuaderno de Estudio</v>
      </c>
      <c r="D12" s="63" t="s">
        <v>192</v>
      </c>
      <c r="E12" s="63" t="s">
        <v>153</v>
      </c>
      <c r="F12" s="13" t="str">
        <f t="shared" si="4"/>
        <v>MA_10_02_CO_IMG03_small</v>
      </c>
      <c r="G12" s="13" t="str">
        <f ca="1">IF($F12&lt;&gt;"",IF($G$4="Recurso",VLOOKUP($E12,OFFSET('Definición técnica de imagenes'!$A$1,MATCH($G$5,'Definición técnica de imagenes'!$A$1:$A$104,0)-1,1,COUNTIF('Definición técnica de imagenes'!$A$3:$A$102,$G$5),5),5,FALSE),'Definición técnica de imagenes'!$F$16),"")</f>
        <v>526 x 370 px</v>
      </c>
      <c r="H12" s="13" t="str">
        <f t="shared" ca="1" si="5"/>
        <v>MA_10_02_CO_IMG03_zoom</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800 x 600 px</v>
      </c>
      <c r="J12" s="64" t="s">
        <v>195</v>
      </c>
      <c r="K12" s="64"/>
      <c r="O12" s="2" t="str">
        <f>'Definición técnica de imagenes'!A18</f>
        <v>Diaporama F1</v>
      </c>
    </row>
    <row r="13" spans="1:16" s="11" customFormat="1" ht="260.10000000000002" customHeight="1" x14ac:dyDescent="0.25">
      <c r="A13" s="12" t="str">
        <f t="shared" si="3"/>
        <v>IMG04</v>
      </c>
      <c r="B13" s="62" t="s">
        <v>191</v>
      </c>
      <c r="C13" s="20" t="str">
        <f t="shared" si="0"/>
        <v>Cuaderno de Estudio</v>
      </c>
      <c r="D13" s="63" t="s">
        <v>192</v>
      </c>
      <c r="E13" s="63" t="s">
        <v>153</v>
      </c>
      <c r="F13" s="13" t="str">
        <f t="shared" si="4"/>
        <v>MA_10_02_CO_IMG04_small</v>
      </c>
      <c r="G13" s="13" t="str">
        <f ca="1">IF($F13&lt;&gt;"",IF($G$4="Recurso",VLOOKUP($E13,OFFSET('Definición técnica de imagenes'!$A$1,MATCH($G$5,'Definición técnica de imagenes'!$A$1:$A$104,0)-1,1,COUNTIF('Definición técnica de imagenes'!$A$3:$A$102,$G$5),5),5,FALSE),'Definición técnica de imagenes'!$F$16),"")</f>
        <v>526 x 370 px</v>
      </c>
      <c r="H13" s="13" t="str">
        <f t="shared" ca="1" si="5"/>
        <v>MA_10_02_CO_IMG04_zoom</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800 x 600 px</v>
      </c>
      <c r="J13" s="64" t="s">
        <v>196</v>
      </c>
      <c r="K13" s="64"/>
      <c r="O13" s="2" t="str">
        <f>'Definición técnica de imagenes'!A19</f>
        <v>F4</v>
      </c>
    </row>
    <row r="14" spans="1:16" s="11" customFormat="1" ht="260.10000000000002" customHeight="1" x14ac:dyDescent="0.25">
      <c r="A14" s="12" t="str">
        <f t="shared" si="3"/>
        <v>IMG05</v>
      </c>
      <c r="B14" s="62" t="s">
        <v>191</v>
      </c>
      <c r="C14" s="20" t="str">
        <f t="shared" si="0"/>
        <v>Cuaderno de Estudio</v>
      </c>
      <c r="D14" s="63" t="s">
        <v>192</v>
      </c>
      <c r="E14" s="63" t="s">
        <v>153</v>
      </c>
      <c r="F14" s="13" t="str">
        <f t="shared" si="4"/>
        <v>MA_10_02_CO_IMG05_small</v>
      </c>
      <c r="G14" s="13" t="str">
        <f ca="1">IF($F14&lt;&gt;"",IF($G$4="Recurso",VLOOKUP($E14,OFFSET('Definición técnica de imagenes'!$A$1,MATCH($G$5,'Definición técnica de imagenes'!$A$1:$A$104,0)-1,1,COUNTIF('Definición técnica de imagenes'!$A$3:$A$102,$G$5),5),5,FALSE),'Definición técnica de imagenes'!$F$16),"")</f>
        <v>526 x 370 px</v>
      </c>
      <c r="H14" s="13" t="str">
        <f t="shared" ca="1" si="5"/>
        <v>MA_10_02_CO_IMG05_zoom</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600 px</v>
      </c>
      <c r="J14" s="64" t="s">
        <v>197</v>
      </c>
      <c r="K14" s="64"/>
      <c r="O14" s="2" t="str">
        <f>'Definición técnica de imagenes'!A22</f>
        <v>F6</v>
      </c>
    </row>
    <row r="15" spans="1:16" s="11" customFormat="1" ht="260.10000000000002" customHeight="1" x14ac:dyDescent="0.25">
      <c r="A15" s="12" t="str">
        <f t="shared" si="3"/>
        <v>IMG06</v>
      </c>
      <c r="B15" s="62" t="s">
        <v>191</v>
      </c>
      <c r="C15" s="20" t="str">
        <f t="shared" si="0"/>
        <v>Cuaderno de Estudio</v>
      </c>
      <c r="D15" s="63" t="s">
        <v>192</v>
      </c>
      <c r="E15" s="63" t="s">
        <v>153</v>
      </c>
      <c r="F15" s="13" t="str">
        <f t="shared" si="4"/>
        <v>MA_10_02_CO_IMG06_small</v>
      </c>
      <c r="G15" s="13" t="str">
        <f ca="1">IF($F15&lt;&gt;"",IF($G$4="Recurso",VLOOKUP($E15,OFFSET('Definición técnica de imagenes'!$A$1,MATCH($G$5,'Definición técnica de imagenes'!$A$1:$A$104,0)-1,1,COUNTIF('Definición técnica de imagenes'!$A$3:$A$102,$G$5),5),5,FALSE),'Definición técnica de imagenes'!$F$16),"")</f>
        <v>526 x 370 px</v>
      </c>
      <c r="H15" s="13" t="str">
        <f t="shared" ca="1" si="5"/>
        <v>MA_10_02_CO_IMG06_zoom</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600 px</v>
      </c>
      <c r="J15" s="66" t="s">
        <v>198</v>
      </c>
      <c r="K15" s="66"/>
      <c r="O15" s="2" t="str">
        <f>'Definición técnica de imagenes'!A24</f>
        <v>F6B</v>
      </c>
    </row>
    <row r="16" spans="1:16" s="11" customFormat="1" ht="260.10000000000002" customHeight="1" x14ac:dyDescent="0.25">
      <c r="A16" s="12" t="str">
        <f t="shared" si="3"/>
        <v>IMG07</v>
      </c>
      <c r="B16" s="62" t="s">
        <v>191</v>
      </c>
      <c r="C16" s="20" t="str">
        <f t="shared" si="0"/>
        <v>Cuaderno de Estudio</v>
      </c>
      <c r="D16" s="63" t="s">
        <v>192</v>
      </c>
      <c r="E16" s="63" t="s">
        <v>153</v>
      </c>
      <c r="F16" s="13" t="str">
        <f t="shared" si="4"/>
        <v>MA_10_02_CO_IMG07_small</v>
      </c>
      <c r="G16" s="13" t="str">
        <f ca="1">IF($F16&lt;&gt;"",IF($G$4="Recurso",VLOOKUP($E16,OFFSET('Definición técnica de imagenes'!$A$1,MATCH($G$5,'Definición técnica de imagenes'!$A$1:$A$104,0)-1,1,COUNTIF('Definición técnica de imagenes'!$A$3:$A$102,$G$5),5),5,FALSE),'Definición técnica de imagenes'!$F$16),"")</f>
        <v>526 x 370 px</v>
      </c>
      <c r="H16" s="13" t="str">
        <f t="shared" ca="1" si="5"/>
        <v>MA_10_02_CO_IMG07_zoom</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600 px</v>
      </c>
      <c r="J16" s="67" t="s">
        <v>199</v>
      </c>
      <c r="K16"/>
      <c r="O16" s="2" t="str">
        <f>'Definición técnica de imagenes'!A25</f>
        <v>F7</v>
      </c>
    </row>
    <row r="17" spans="1:15" s="11" customFormat="1" ht="260.10000000000002" customHeight="1" x14ac:dyDescent="0.25">
      <c r="A17" s="12" t="str">
        <f t="shared" si="3"/>
        <v>IMG08</v>
      </c>
      <c r="B17" s="62" t="s">
        <v>191</v>
      </c>
      <c r="C17" s="20" t="str">
        <f t="shared" si="0"/>
        <v>Cuaderno de Estudio</v>
      </c>
      <c r="D17" s="63" t="s">
        <v>192</v>
      </c>
      <c r="E17" s="63" t="s">
        <v>153</v>
      </c>
      <c r="F17" s="13" t="str">
        <f t="shared" si="4"/>
        <v>MA_10_02_CO_IMG08_small</v>
      </c>
      <c r="G17" s="13" t="str">
        <f ca="1">IF($F17&lt;&gt;"",IF($G$4="Recurso",VLOOKUP($E17,OFFSET('Definición técnica de imagenes'!$A$1,MATCH($G$5,'Definición técnica de imagenes'!$A$1:$A$104,0)-1,1,COUNTIF('Definición técnica de imagenes'!$A$3:$A$102,$G$5),5),5,FALSE),'Definición técnica de imagenes'!$F$16),"")</f>
        <v>526 x 370 px</v>
      </c>
      <c r="H17" s="13" t="str">
        <f t="shared" ca="1" si="5"/>
        <v>MA_10_02_CO_IMG08_zoom</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600 px</v>
      </c>
      <c r="J17" s="66" t="s">
        <v>200</v>
      </c>
      <c r="K17" s="66"/>
      <c r="O17" s="2" t="str">
        <f>'Definición técnica de imagenes'!A27</f>
        <v>F7B</v>
      </c>
    </row>
    <row r="18" spans="1:15" s="11" customFormat="1" ht="260.10000000000002" customHeight="1" x14ac:dyDescent="0.25">
      <c r="A18" s="12" t="str">
        <f t="shared" si="3"/>
        <v>IMG09</v>
      </c>
      <c r="B18" s="62" t="s">
        <v>191</v>
      </c>
      <c r="C18" s="20" t="str">
        <f t="shared" si="0"/>
        <v>Cuaderno de Estudio</v>
      </c>
      <c r="D18" s="63" t="s">
        <v>192</v>
      </c>
      <c r="E18" s="63" t="s">
        <v>153</v>
      </c>
      <c r="F18" s="13" t="str">
        <f t="shared" si="4"/>
        <v>MA_10_02_CO_IMG09_small</v>
      </c>
      <c r="G18" s="13" t="str">
        <f ca="1">IF($F18&lt;&gt;"",IF($G$4="Recurso",VLOOKUP($E18,OFFSET('Definición técnica de imagenes'!$A$1,MATCH($G$5,'Definición técnica de imagenes'!$A$1:$A$104,0)-1,1,COUNTIF('Definición técnica de imagenes'!$A$3:$A$102,$G$5),5),5,FALSE),'Definición técnica de imagenes'!$F$16),"")</f>
        <v>526 x 370 px</v>
      </c>
      <c r="H18" s="13" t="str">
        <f t="shared" ca="1" si="5"/>
        <v>MA_10_02_CO_IMG09_zoom</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600 px</v>
      </c>
      <c r="J18" s="66" t="s">
        <v>201</v>
      </c>
      <c r="K18" s="66"/>
      <c r="O18" s="2" t="str">
        <f>'Definición técnica de imagenes'!A30</f>
        <v>F8</v>
      </c>
    </row>
    <row r="19" spans="1:15" s="11" customFormat="1" ht="260.10000000000002" customHeight="1" x14ac:dyDescent="0.3">
      <c r="A19" s="12" t="str">
        <f t="shared" ref="A19:A50" si="6">IF(OR(B19&lt;&gt;"",J19&lt;&gt;""),CONCATENATE(LEFT(A18,3),IF(MID(A18,4,2)+1&lt;10,CONCATENATE("0",MID(A18,4,2)+1),MID(A18,4,2)+1)),"")</f>
        <v>IMG10</v>
      </c>
      <c r="B19" s="62" t="s">
        <v>191</v>
      </c>
      <c r="C19" s="20" t="str">
        <f t="shared" si="0"/>
        <v>Cuaderno de Estudio</v>
      </c>
      <c r="D19" s="63" t="s">
        <v>192</v>
      </c>
      <c r="E19" s="63" t="s">
        <v>153</v>
      </c>
      <c r="F19" s="13" t="str">
        <f t="shared" si="4"/>
        <v>MA_10_02_CO_IMG10_small</v>
      </c>
      <c r="G19" s="13" t="str">
        <f ca="1">IF($F19&lt;&gt;"",IF($G$4="Recurso",VLOOKUP($E19,OFFSET('Definición técnica de imagenes'!$A$1,MATCH($G$5,'Definición técnica de imagenes'!$A$1:$A$104,0)-1,1,COUNTIF('Definición técnica de imagenes'!$A$3:$A$102,$G$5),5),5,FALSE),'Definición técnica de imagenes'!$F$16),"")</f>
        <v>526 x 370 px</v>
      </c>
      <c r="H19" s="13" t="str">
        <f t="shared" ca="1" si="5"/>
        <v>MA_10_02_CO_IMG10_zoom</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600 px</v>
      </c>
      <c r="J19" s="67" t="s">
        <v>202</v>
      </c>
      <c r="K19" s="68"/>
      <c r="O19" s="2" t="str">
        <f>'Definición técnica de imagenes'!A31</f>
        <v>F10</v>
      </c>
    </row>
    <row r="20" spans="1:15" s="11" customFormat="1" ht="260.10000000000002" customHeight="1" x14ac:dyDescent="0.25">
      <c r="A20" s="12" t="str">
        <f t="shared" si="6"/>
        <v>IMG11</v>
      </c>
      <c r="B20" s="62" t="s">
        <v>191</v>
      </c>
      <c r="C20" s="20" t="str">
        <f t="shared" si="0"/>
        <v>Cuaderno de Estudio</v>
      </c>
      <c r="D20" s="63" t="s">
        <v>192</v>
      </c>
      <c r="E20" s="63" t="s">
        <v>153</v>
      </c>
      <c r="F20" s="13" t="str">
        <f t="shared" si="4"/>
        <v>MA_10_02_CO_IMG11_small</v>
      </c>
      <c r="G20" s="13" t="str">
        <f ca="1">IF($F20&lt;&gt;"",IF($G$4="Recurso",VLOOKUP($E20,OFFSET('Definición técnica de imagenes'!$A$1,MATCH($G$5,'Definición técnica de imagenes'!$A$1:$A$104,0)-1,1,COUNTIF('Definición técnica de imagenes'!$A$3:$A$102,$G$5),5),5,FALSE),'Definición técnica de imagenes'!$F$16),"")</f>
        <v>526 x 370 px</v>
      </c>
      <c r="H20" s="13" t="str">
        <f t="shared" ca="1" si="5"/>
        <v>MA_10_02_CO_IMG11_zoom</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600 px</v>
      </c>
      <c r="J20" s="64" t="s">
        <v>203</v>
      </c>
      <c r="K20" s="66"/>
      <c r="O20" s="2" t="str">
        <f>'Definición técnica de imagenes'!A32</f>
        <v>F10B</v>
      </c>
    </row>
    <row r="21" spans="1:15" s="11" customFormat="1" ht="260.10000000000002" customHeight="1" x14ac:dyDescent="0.25">
      <c r="A21" s="12" t="str">
        <f t="shared" si="6"/>
        <v>IMG12</v>
      </c>
      <c r="B21" s="62" t="s">
        <v>191</v>
      </c>
      <c r="C21" s="20" t="str">
        <f t="shared" si="0"/>
        <v>Cuaderno de Estudio</v>
      </c>
      <c r="D21" s="63" t="s">
        <v>192</v>
      </c>
      <c r="E21" s="63" t="s">
        <v>153</v>
      </c>
      <c r="F21" s="13" t="str">
        <f t="shared" si="4"/>
        <v>MA_10_02_CO_IMG12_small</v>
      </c>
      <c r="G21" s="13" t="str">
        <f ca="1">IF($F21&lt;&gt;"",IF($G$4="Recurso",VLOOKUP($E21,OFFSET('Definición técnica de imagenes'!$A$1,MATCH($G$5,'Definición técnica de imagenes'!$A$1:$A$104,0)-1,1,COUNTIF('Definición técnica de imagenes'!$A$3:$A$102,$G$5),5),5,FALSE),'Definición técnica de imagenes'!$F$16),"")</f>
        <v>526 x 370 px</v>
      </c>
      <c r="H21" s="13" t="str">
        <f t="shared" ca="1" si="5"/>
        <v>MA_10_02_CO_IMG12_zoom</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600 px</v>
      </c>
      <c r="J21" s="66" t="s">
        <v>204</v>
      </c>
      <c r="K21" s="66"/>
      <c r="O21" s="2" t="str">
        <f>'Definición técnica de imagenes'!A33</f>
        <v>F11</v>
      </c>
    </row>
    <row r="22" spans="1:15" s="11" customFormat="1" ht="260.10000000000002" customHeight="1" x14ac:dyDescent="0.25">
      <c r="A22" s="12" t="str">
        <f t="shared" si="6"/>
        <v>IMG13</v>
      </c>
      <c r="B22" s="62" t="s">
        <v>191</v>
      </c>
      <c r="C22" s="20" t="str">
        <f t="shared" si="0"/>
        <v>Cuaderno de Estudio</v>
      </c>
      <c r="D22" s="63" t="s">
        <v>192</v>
      </c>
      <c r="E22" s="63" t="s">
        <v>153</v>
      </c>
      <c r="F22" s="13" t="str">
        <f t="shared" si="4"/>
        <v>MA_10_02_CO_IMG13_small</v>
      </c>
      <c r="G22" s="13" t="str">
        <f ca="1">IF($F22&lt;&gt;"",IF($G$4="Recurso",VLOOKUP($E22,OFFSET('Definición técnica de imagenes'!$A$1,MATCH($G$5,'Definición técnica de imagenes'!$A$1:$A$104,0)-1,1,COUNTIF('Definición técnica de imagenes'!$A$3:$A$102,$G$5),5),5,FALSE),'Definición técnica de imagenes'!$F$16),"")</f>
        <v>526 x 370 px</v>
      </c>
      <c r="H22" s="13" t="str">
        <f t="shared" ca="1" si="5"/>
        <v>MA_10_02_CO_IMG13_zoom</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600 px</v>
      </c>
      <c r="J22" s="63" t="s">
        <v>205</v>
      </c>
      <c r="K22" s="69"/>
      <c r="O22" s="2" t="str">
        <f>'Definición técnica de imagenes'!A34</f>
        <v>F12</v>
      </c>
    </row>
    <row r="23" spans="1:15" s="11" customFormat="1" ht="260.10000000000002" customHeight="1" x14ac:dyDescent="0.25">
      <c r="A23" s="12" t="str">
        <f t="shared" si="6"/>
        <v>IMG14</v>
      </c>
      <c r="B23" s="62" t="s">
        <v>191</v>
      </c>
      <c r="C23" s="20" t="str">
        <f t="shared" si="0"/>
        <v>Cuaderno de Estudio</v>
      </c>
      <c r="D23" s="63" t="s">
        <v>192</v>
      </c>
      <c r="E23" s="63" t="s">
        <v>153</v>
      </c>
      <c r="F23" s="13" t="str">
        <f t="shared" si="4"/>
        <v>MA_10_02_CO_IMG14_small</v>
      </c>
      <c r="G23" s="13" t="str">
        <f ca="1">IF($F23&lt;&gt;"",IF($G$4="Recurso",VLOOKUP($E23,OFFSET('Definición técnica de imagenes'!$A$1,MATCH($G$5,'Definición técnica de imagenes'!$A$1:$A$104,0)-1,1,COUNTIF('Definición técnica de imagenes'!$A$3:$A$102,$G$5),5),5,FALSE),'Definición técnica de imagenes'!$F$16),"")</f>
        <v>526 x 370 px</v>
      </c>
      <c r="H23" s="13" t="str">
        <f t="shared" ca="1" si="5"/>
        <v>MA_10_02_CO_IMG14_zoom</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600 px</v>
      </c>
      <c r="J23" s="64" t="s">
        <v>206</v>
      </c>
      <c r="K23" s="64"/>
      <c r="O23" s="2" t="str">
        <f>'Definición técnica de imagenes'!A35</f>
        <v>F13</v>
      </c>
    </row>
    <row r="24" spans="1:15" s="11" customFormat="1" ht="260.10000000000002" customHeight="1" x14ac:dyDescent="0.25">
      <c r="A24" s="12" t="str">
        <f t="shared" si="6"/>
        <v>IMG15</v>
      </c>
      <c r="B24" s="62" t="s">
        <v>191</v>
      </c>
      <c r="C24" s="20" t="str">
        <f t="shared" si="0"/>
        <v>Cuaderno de Estudio</v>
      </c>
      <c r="D24" s="63" t="s">
        <v>192</v>
      </c>
      <c r="E24" s="63" t="s">
        <v>153</v>
      </c>
      <c r="F24" s="13" t="str">
        <f t="shared" si="4"/>
        <v>MA_10_02_CO_IMG15_small</v>
      </c>
      <c r="G24" s="13" t="str">
        <f ca="1">IF($F24&lt;&gt;"",IF($G$4="Recurso",VLOOKUP($E24,OFFSET('Definición técnica de imagenes'!$A$1,MATCH($G$5,'Definición técnica de imagenes'!$A$1:$A$104,0)-1,1,COUNTIF('Definición técnica de imagenes'!$A$3:$A$102,$G$5),5),5,FALSE),'Definición técnica de imagenes'!$F$16),"")</f>
        <v>526 x 370 px</v>
      </c>
      <c r="H24" s="13" t="str">
        <f t="shared" ca="1" si="5"/>
        <v>MA_10_02_CO_IMG15_zoom</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600 px</v>
      </c>
      <c r="J24" s="63" t="s">
        <v>207</v>
      </c>
      <c r="K24" s="65"/>
      <c r="O24" s="2" t="str">
        <f>'Definición técnica de imagenes'!A37</f>
        <v>F13B</v>
      </c>
    </row>
    <row r="25" spans="1:15" s="11" customFormat="1" ht="260.10000000000002" customHeight="1" x14ac:dyDescent="0.25">
      <c r="A25" s="12" t="str">
        <f t="shared" si="6"/>
        <v>IMG16</v>
      </c>
      <c r="B25" s="62" t="s">
        <v>191</v>
      </c>
      <c r="C25" s="20" t="str">
        <f t="shared" si="0"/>
        <v>Cuaderno de Estudio</v>
      </c>
      <c r="D25" s="63" t="s">
        <v>192</v>
      </c>
      <c r="E25" s="63" t="s">
        <v>153</v>
      </c>
      <c r="F25" s="13" t="str">
        <f t="shared" si="4"/>
        <v>MA_10_02_CO_IMG16_small</v>
      </c>
      <c r="G25" s="13" t="str">
        <f ca="1">IF($F25&lt;&gt;"",IF($G$4="Recurso",VLOOKUP($E25,OFFSET('Definición técnica de imagenes'!$A$1,MATCH($G$5,'Definición técnica de imagenes'!$A$1:$A$104,0)-1,1,COUNTIF('Definición técnica de imagenes'!$A$3:$A$102,$G$5),5),5,FALSE),'Definición técnica de imagenes'!$F$16),"")</f>
        <v>526 x 370 px</v>
      </c>
      <c r="H25" s="13" t="str">
        <f t="shared" ca="1" si="5"/>
        <v>MA_10_02_CO_IMG16_zoom</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600 px</v>
      </c>
      <c r="J25" s="63" t="s">
        <v>208</v>
      </c>
      <c r="K25" s="64"/>
    </row>
    <row r="26" spans="1:15" s="11" customFormat="1" ht="260.10000000000002" customHeight="1" x14ac:dyDescent="0.25">
      <c r="A26" s="12" t="str">
        <f t="shared" si="6"/>
        <v>IMG17</v>
      </c>
      <c r="B26" s="62" t="s">
        <v>191</v>
      </c>
      <c r="C26" s="20" t="str">
        <f t="shared" si="0"/>
        <v>Cuaderno de Estudio</v>
      </c>
      <c r="D26" s="63" t="s">
        <v>192</v>
      </c>
      <c r="E26" s="63" t="s">
        <v>153</v>
      </c>
      <c r="F26" s="13" t="str">
        <f t="shared" si="4"/>
        <v>MA_10_02_CO_IMG17_small</v>
      </c>
      <c r="G26" s="13" t="str">
        <f ca="1">IF($F26&lt;&gt;"",IF($G$4="Recurso",VLOOKUP($E26,OFFSET('Definición técnica de imagenes'!$A$1,MATCH($G$5,'Definición técnica de imagenes'!$A$1:$A$104,0)-1,1,COUNTIF('Definición técnica de imagenes'!$A$3:$A$102,$G$5),5),5,FALSE),'Definición técnica de imagenes'!$F$16),"")</f>
        <v>526 x 370 px</v>
      </c>
      <c r="H26" s="13" t="str">
        <f t="shared" ca="1" si="5"/>
        <v>MA_10_02_CO_IMG17_zoom</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800 x 600 px</v>
      </c>
      <c r="J26" s="63" t="s">
        <v>209</v>
      </c>
      <c r="K26" s="64"/>
    </row>
    <row r="27" spans="1:15" s="11" customFormat="1" ht="260.10000000000002" customHeight="1" x14ac:dyDescent="0.25">
      <c r="A27" s="12" t="str">
        <f t="shared" si="6"/>
        <v>IMG18</v>
      </c>
      <c r="B27" s="62" t="s">
        <v>191</v>
      </c>
      <c r="C27" s="20" t="str">
        <f t="shared" si="0"/>
        <v>Cuaderno de Estudio</v>
      </c>
      <c r="D27" s="63" t="s">
        <v>192</v>
      </c>
      <c r="E27" s="63" t="s">
        <v>153</v>
      </c>
      <c r="F27" s="13" t="str">
        <f t="shared" si="4"/>
        <v>MA_10_02_CO_IMG18_small</v>
      </c>
      <c r="G27" s="13" t="str">
        <f ca="1">IF($F27&lt;&gt;"",IF($G$4="Recurso",VLOOKUP($E27,OFFSET('Definición técnica de imagenes'!$A$1,MATCH($G$5,'Definición técnica de imagenes'!$A$1:$A$104,0)-1,1,COUNTIF('Definición técnica de imagenes'!$A$3:$A$102,$G$5),5),5,FALSE),'Definición técnica de imagenes'!$F$16),"")</f>
        <v>526 x 370 px</v>
      </c>
      <c r="H27" s="13" t="str">
        <f t="shared" ca="1" si="5"/>
        <v>MA_10_02_CO_IMG18_zoom</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800 x 600 px</v>
      </c>
      <c r="J27" s="64" t="s">
        <v>211</v>
      </c>
      <c r="K27"/>
      <c r="O27" s="2"/>
    </row>
    <row r="28" spans="1:15" s="11" customFormat="1" ht="260.10000000000002" customHeight="1" x14ac:dyDescent="0.25">
      <c r="A28" s="12" t="str">
        <f t="shared" si="6"/>
        <v>IMG19</v>
      </c>
      <c r="B28" s="62" t="s">
        <v>191</v>
      </c>
      <c r="C28" s="20" t="str">
        <f t="shared" si="0"/>
        <v>Cuaderno de Estudio</v>
      </c>
      <c r="D28" s="63" t="s">
        <v>192</v>
      </c>
      <c r="E28" s="63" t="s">
        <v>153</v>
      </c>
      <c r="F28" s="13" t="str">
        <f t="shared" si="4"/>
        <v>MA_10_02_CO_IMG19_small</v>
      </c>
      <c r="G28" s="13" t="str">
        <f ca="1">IF($F28&lt;&gt;"",IF($G$4="Recurso",VLOOKUP($E28,OFFSET('Definición técnica de imagenes'!$A$1,MATCH($G$5,'Definición técnica de imagenes'!$A$1:$A$104,0)-1,1,COUNTIF('Definición técnica de imagenes'!$A$3:$A$102,$G$5),5),5,FALSE),'Definición técnica de imagenes'!$F$16),"")</f>
        <v>526 x 370 px</v>
      </c>
      <c r="H28" s="13" t="str">
        <f t="shared" ca="1" si="5"/>
        <v>MA_10_02_CO_IMG19_zoom</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800 x 600 px</v>
      </c>
      <c r="J28" s="64" t="s">
        <v>212</v>
      </c>
      <c r="K28" s="64"/>
    </row>
    <row r="29" spans="1:15" s="11" customFormat="1" ht="260.10000000000002" customHeight="1" x14ac:dyDescent="0.25">
      <c r="A29" s="12" t="str">
        <f t="shared" si="6"/>
        <v>IMG20</v>
      </c>
      <c r="B29" s="62" t="s">
        <v>191</v>
      </c>
      <c r="C29" s="20" t="str">
        <f t="shared" si="0"/>
        <v>Cuaderno de Estudio</v>
      </c>
      <c r="D29" s="63" t="s">
        <v>192</v>
      </c>
      <c r="E29" s="63" t="s">
        <v>153</v>
      </c>
      <c r="F29" s="13" t="str">
        <f t="shared" si="4"/>
        <v>MA_10_02_CO_IMG20_small</v>
      </c>
      <c r="G29" s="13" t="str">
        <f ca="1">IF($F29&lt;&gt;"",IF($G$4="Recurso",VLOOKUP($E29,OFFSET('Definición técnica de imagenes'!$A$1,MATCH($G$5,'Definición técnica de imagenes'!$A$1:$A$104,0)-1,1,COUNTIF('Definición técnica de imagenes'!$A$3:$A$102,$G$5),5),5,FALSE),'Definición técnica de imagenes'!$F$16),"")</f>
        <v>526 x 370 px</v>
      </c>
      <c r="H29" s="13" t="str">
        <f t="shared" ca="1" si="5"/>
        <v>MA_10_02_CO_IMG20_zoom</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800 x 600 px</v>
      </c>
      <c r="J29" s="64" t="s">
        <v>213</v>
      </c>
      <c r="K29" s="64"/>
    </row>
    <row r="30" spans="1:15" s="11" customFormat="1" ht="260.10000000000002" customHeight="1" x14ac:dyDescent="0.25">
      <c r="A30" s="12" t="str">
        <f t="shared" si="6"/>
        <v>IMG21</v>
      </c>
      <c r="B30" s="62" t="s">
        <v>191</v>
      </c>
      <c r="C30" s="20" t="str">
        <f t="shared" si="0"/>
        <v>Cuaderno de Estudio</v>
      </c>
      <c r="D30" s="63" t="s">
        <v>192</v>
      </c>
      <c r="E30" s="63" t="s">
        <v>153</v>
      </c>
      <c r="F30" s="13" t="str">
        <f t="shared" si="4"/>
        <v>MA_10_02_CO_IMG21_small</v>
      </c>
      <c r="G30" s="13" t="str">
        <f ca="1">IF($F30&lt;&gt;"",IF($G$4="Recurso",VLOOKUP($E30,OFFSET('Definición técnica de imagenes'!$A$1,MATCH($G$5,'Definición técnica de imagenes'!$A$1:$A$104,0)-1,1,COUNTIF('Definición técnica de imagenes'!$A$3:$A$102,$G$5),5),5,FALSE),'Definición técnica de imagenes'!$F$16),"")</f>
        <v>526 x 370 px</v>
      </c>
      <c r="H30" s="13" t="str">
        <f t="shared" ca="1" si="5"/>
        <v>MA_10_02_CO_IMG21_zoom</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800 x 600 px</v>
      </c>
      <c r="J30" s="64" t="s">
        <v>214</v>
      </c>
      <c r="K30" s="64"/>
    </row>
    <row r="31" spans="1:15" s="11" customFormat="1" ht="260.10000000000002" customHeight="1" x14ac:dyDescent="0.25">
      <c r="A31" s="12" t="str">
        <f t="shared" si="6"/>
        <v>IMG22</v>
      </c>
      <c r="B31" s="62" t="s">
        <v>191</v>
      </c>
      <c r="C31" s="20" t="str">
        <f t="shared" si="0"/>
        <v>Cuaderno de Estudio</v>
      </c>
      <c r="D31" s="63" t="s">
        <v>192</v>
      </c>
      <c r="E31" s="63" t="s">
        <v>153</v>
      </c>
      <c r="F31" s="13" t="str">
        <f t="shared" si="4"/>
        <v>MA_10_02_CO_IMG22_small</v>
      </c>
      <c r="G31" s="13" t="str">
        <f ca="1">IF($F31&lt;&gt;"",IF($G$4="Recurso",VLOOKUP($E31,OFFSET('Definición técnica de imagenes'!$A$1,MATCH($G$5,'Definición técnica de imagenes'!$A$1:$A$104,0)-1,1,COUNTIF('Definición técnica de imagenes'!$A$3:$A$102,$G$5),5),5,FALSE),'Definición técnica de imagenes'!$F$16),"")</f>
        <v>526 x 370 px</v>
      </c>
      <c r="H31" s="13" t="str">
        <f t="shared" ca="1" si="5"/>
        <v>MA_10_02_CO_IMG22_zoom</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800 x 600 px</v>
      </c>
      <c r="J31" s="64" t="s">
        <v>215</v>
      </c>
      <c r="K31" s="64"/>
    </row>
    <row r="32" spans="1:15" s="11" customFormat="1" ht="260.10000000000002" customHeight="1" x14ac:dyDescent="0.25">
      <c r="A32" s="12" t="str">
        <f t="shared" si="6"/>
        <v>IMG23</v>
      </c>
      <c r="B32" s="62" t="s">
        <v>191</v>
      </c>
      <c r="C32" s="20" t="str">
        <f t="shared" si="0"/>
        <v>Cuaderno de Estudio</v>
      </c>
      <c r="D32" s="63" t="s">
        <v>192</v>
      </c>
      <c r="E32" s="63" t="s">
        <v>153</v>
      </c>
      <c r="F32" s="13" t="str">
        <f t="shared" si="4"/>
        <v>MA_10_02_CO_IMG23_small</v>
      </c>
      <c r="G32" s="13" t="str">
        <f ca="1">IF($F32&lt;&gt;"",IF($G$4="Recurso",VLOOKUP($E32,OFFSET('Definición técnica de imagenes'!$A$1,MATCH($G$5,'Definición técnica de imagenes'!$A$1:$A$104,0)-1,1,COUNTIF('Definición técnica de imagenes'!$A$3:$A$102,$G$5),5),5,FALSE),'Definición técnica de imagenes'!$F$16),"")</f>
        <v>526 x 370 px</v>
      </c>
      <c r="H32" s="13" t="str">
        <f t="shared" ca="1" si="5"/>
        <v>MA_10_02_CO_IMG23_zoom</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800 x 600 px</v>
      </c>
      <c r="J32" s="64" t="s">
        <v>216</v>
      </c>
      <c r="K32" s="64"/>
    </row>
    <row r="33" spans="1:15" s="11" customFormat="1" ht="260.10000000000002" customHeight="1" x14ac:dyDescent="0.25">
      <c r="A33" s="12" t="str">
        <f t="shared" si="6"/>
        <v>IMG24</v>
      </c>
      <c r="B33" s="62" t="s">
        <v>191</v>
      </c>
      <c r="C33" s="20" t="str">
        <f t="shared" si="0"/>
        <v>Cuaderno de Estudio</v>
      </c>
      <c r="D33" s="63" t="s">
        <v>192</v>
      </c>
      <c r="E33" s="63" t="s">
        <v>153</v>
      </c>
      <c r="F33" s="13" t="str">
        <f t="shared" si="4"/>
        <v>MA_10_02_CO_IMG24_small</v>
      </c>
      <c r="G33" s="13" t="str">
        <f ca="1">IF($F33&lt;&gt;"",IF($G$4="Recurso",VLOOKUP($E33,OFFSET('Definición técnica de imagenes'!$A$1,MATCH($G$5,'Definición técnica de imagenes'!$A$1:$A$104,0)-1,1,COUNTIF('Definición técnica de imagenes'!$A$3:$A$102,$G$5),5),5,FALSE),'Definición técnica de imagenes'!$F$16),"")</f>
        <v>526 x 370 px</v>
      </c>
      <c r="H33" s="13" t="str">
        <f t="shared" ca="1" si="5"/>
        <v>MA_10_02_CO_IMG24_zoom</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800 x 600 px</v>
      </c>
      <c r="J33" s="64" t="s">
        <v>217</v>
      </c>
      <c r="K33" s="64"/>
    </row>
    <row r="34" spans="1:15" s="11" customFormat="1" ht="260.10000000000002" customHeight="1" x14ac:dyDescent="0.25">
      <c r="A34" s="12" t="str">
        <f t="shared" si="6"/>
        <v>IMG25</v>
      </c>
      <c r="B34" s="62" t="s">
        <v>191</v>
      </c>
      <c r="C34" s="20" t="str">
        <f t="shared" si="0"/>
        <v>Cuaderno de Estudio</v>
      </c>
      <c r="D34" s="63" t="s">
        <v>192</v>
      </c>
      <c r="E34" s="63" t="s">
        <v>153</v>
      </c>
      <c r="F34" s="13" t="str">
        <f t="shared" si="4"/>
        <v>MA_10_02_CO_IMG25_small</v>
      </c>
      <c r="G34" s="13" t="str">
        <f ca="1">IF($F34&lt;&gt;"",IF($G$4="Recurso",VLOOKUP($E34,OFFSET('Definición técnica de imagenes'!$A$1,MATCH($G$5,'Definición técnica de imagenes'!$A$1:$A$104,0)-1,1,COUNTIF('Definición técnica de imagenes'!$A$3:$A$102,$G$5),5),5,FALSE),'Definición técnica de imagenes'!$F$16),"")</f>
        <v>526 x 370 px</v>
      </c>
      <c r="H34" s="13" t="str">
        <f t="shared" ca="1" si="5"/>
        <v>MA_10_02_CO_IMG25_zoom</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800 x 600 px</v>
      </c>
      <c r="J34" s="64" t="s">
        <v>218</v>
      </c>
      <c r="K34" s="64"/>
      <c r="O34" s="2"/>
    </row>
    <row r="35" spans="1:15" s="11" customFormat="1" ht="260.10000000000002" customHeight="1" x14ac:dyDescent="0.25">
      <c r="A35" s="12" t="str">
        <f t="shared" si="6"/>
        <v>IMG26</v>
      </c>
      <c r="B35" s="62" t="s">
        <v>191</v>
      </c>
      <c r="C35" s="20" t="str">
        <f t="shared" si="0"/>
        <v>Cuaderno de Estudio</v>
      </c>
      <c r="D35" s="63" t="s">
        <v>192</v>
      </c>
      <c r="E35" s="63" t="s">
        <v>153</v>
      </c>
      <c r="F35" s="13" t="str">
        <f t="shared" si="4"/>
        <v>MA_10_02_CO_IMG26_small</v>
      </c>
      <c r="G35" s="13" t="str">
        <f ca="1">IF($F35&lt;&gt;"",IF($G$4="Recurso",VLOOKUP($E35,OFFSET('Definición técnica de imagenes'!$A$1,MATCH($G$5,'Definición técnica de imagenes'!$A$1:$A$104,0)-1,1,COUNTIF('Definición técnica de imagenes'!$A$3:$A$102,$G$5),5),5,FALSE),'Definición técnica de imagenes'!$F$16),"")</f>
        <v>526 x 370 px</v>
      </c>
      <c r="H35" s="13" t="str">
        <f t="shared" ca="1" si="5"/>
        <v>MA_10_02_CO_IMG26_zoom</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800 x 600 px</v>
      </c>
      <c r="J35" s="63" t="s">
        <v>219</v>
      </c>
      <c r="K35" s="65"/>
      <c r="O35" s="2"/>
    </row>
    <row r="36" spans="1:15" s="11" customFormat="1" ht="260.10000000000002" customHeight="1" x14ac:dyDescent="0.25">
      <c r="A36" s="12" t="str">
        <f t="shared" si="6"/>
        <v>IMG27</v>
      </c>
      <c r="B36" s="62" t="s">
        <v>191</v>
      </c>
      <c r="C36" s="20" t="str">
        <f t="shared" si="0"/>
        <v>Cuaderno de Estudio</v>
      </c>
      <c r="D36" s="63" t="s">
        <v>192</v>
      </c>
      <c r="E36" s="63" t="s">
        <v>153</v>
      </c>
      <c r="F36" s="13" t="str">
        <f t="shared" si="4"/>
        <v>MA_10_02_CO_IMG27_small</v>
      </c>
      <c r="G36" s="13" t="str">
        <f ca="1">IF($F36&lt;&gt;"",IF($G$4="Recurso",VLOOKUP($E36,OFFSET('Definición técnica de imagenes'!$A$1,MATCH($G$5,'Definición técnica de imagenes'!$A$1:$A$104,0)-1,1,COUNTIF('Definición técnica de imagenes'!$A$3:$A$102,$G$5),5),5,FALSE),'Definición técnica de imagenes'!$F$16),"")</f>
        <v>526 x 370 px</v>
      </c>
      <c r="H36" s="13" t="str">
        <f t="shared" ca="1" si="5"/>
        <v>MA_10_02_CO_IMG27_zoom</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800 x 600 px</v>
      </c>
      <c r="J36" s="63" t="s">
        <v>220</v>
      </c>
      <c r="K36" s="65"/>
      <c r="O36" s="2"/>
    </row>
    <row r="37" spans="1:15" s="11" customFormat="1" ht="260.10000000000002" customHeight="1" x14ac:dyDescent="0.25">
      <c r="A37" s="12" t="str">
        <f t="shared" si="6"/>
        <v>IMG28</v>
      </c>
      <c r="B37" s="62" t="s">
        <v>191</v>
      </c>
      <c r="C37" s="20" t="str">
        <f t="shared" si="0"/>
        <v>Cuaderno de Estudio</v>
      </c>
      <c r="D37" s="63" t="s">
        <v>192</v>
      </c>
      <c r="E37" s="63" t="s">
        <v>153</v>
      </c>
      <c r="F37" s="13" t="str">
        <f t="shared" si="4"/>
        <v>MA_10_02_CO_IMG28_small</v>
      </c>
      <c r="G37" s="13" t="str">
        <f ca="1">IF($F37&lt;&gt;"",IF($G$4="Recurso",VLOOKUP($E37,OFFSET('Definición técnica de imagenes'!$A$1,MATCH($G$5,'Definición técnica de imagenes'!$A$1:$A$104,0)-1,1,COUNTIF('Definición técnica de imagenes'!$A$3:$A$102,$G$5),5),5,FALSE),'Definición técnica de imagenes'!$F$16),"")</f>
        <v>526 x 370 px</v>
      </c>
      <c r="H37" s="13" t="str">
        <f t="shared" ca="1" si="5"/>
        <v>MA_10_02_CO_IMG28_zoom</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800 x 600 px</v>
      </c>
      <c r="J37" s="70" t="s">
        <v>221</v>
      </c>
      <c r="K37" s="65"/>
    </row>
    <row r="38" spans="1:15" s="11" customFormat="1" ht="260.10000000000002" customHeight="1" x14ac:dyDescent="0.25">
      <c r="A38" s="12" t="str">
        <f t="shared" si="6"/>
        <v>IMG29</v>
      </c>
      <c r="B38" s="62" t="s">
        <v>191</v>
      </c>
      <c r="C38" s="20" t="str">
        <f t="shared" si="0"/>
        <v>Cuaderno de Estudio</v>
      </c>
      <c r="D38" s="63" t="s">
        <v>192</v>
      </c>
      <c r="E38" s="63" t="s">
        <v>153</v>
      </c>
      <c r="F38" s="13" t="str">
        <f t="shared" si="4"/>
        <v>MA_10_02_CO_IMG29_small</v>
      </c>
      <c r="G38" s="13" t="str">
        <f ca="1">IF($F38&lt;&gt;"",IF($G$4="Recurso",VLOOKUP($E38,OFFSET('Definición técnica de imagenes'!$A$1,MATCH($G$5,'Definición técnica de imagenes'!$A$1:$A$104,0)-1,1,COUNTIF('Definición técnica de imagenes'!$A$3:$A$102,$G$5),5),5,FALSE),'Definición técnica de imagenes'!$F$16),"")</f>
        <v>526 x 370 px</v>
      </c>
      <c r="H38" s="13" t="str">
        <f t="shared" ca="1" si="5"/>
        <v>MA_10_02_CO_IMG29_zoom</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800 x 600 px</v>
      </c>
      <c r="J38" s="71" t="s">
        <v>222</v>
      </c>
      <c r="K38" s="65"/>
    </row>
    <row r="39" spans="1:15" s="11" customFormat="1" ht="260.10000000000002" customHeight="1" x14ac:dyDescent="0.25">
      <c r="A39" s="12" t="str">
        <f t="shared" si="6"/>
        <v>IMG30</v>
      </c>
      <c r="B39" s="62" t="s">
        <v>191</v>
      </c>
      <c r="C39" s="20" t="str">
        <f t="shared" si="0"/>
        <v>Cuaderno de Estudio</v>
      </c>
      <c r="D39" s="63" t="s">
        <v>192</v>
      </c>
      <c r="E39" s="63" t="s">
        <v>153</v>
      </c>
      <c r="F39" s="13" t="str">
        <f t="shared" si="4"/>
        <v>MA_10_02_CO_IMG30_small</v>
      </c>
      <c r="G39" s="13" t="str">
        <f ca="1">IF($F39&lt;&gt;"",IF($G$4="Recurso",VLOOKUP($E39,OFFSET('Definición técnica de imagenes'!$A$1,MATCH($G$5,'Definición técnica de imagenes'!$A$1:$A$104,0)-1,1,COUNTIF('Definición técnica de imagenes'!$A$3:$A$102,$G$5),5),5,FALSE),'Definición técnica de imagenes'!$F$16),"")</f>
        <v>526 x 370 px</v>
      </c>
      <c r="H39" s="13" t="str">
        <f t="shared" ca="1" si="5"/>
        <v>MA_10_02_CO_IMG30_zoom</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800 x 600 px</v>
      </c>
      <c r="J39" s="63" t="s">
        <v>223</v>
      </c>
      <c r="K39" s="65"/>
    </row>
    <row r="40" spans="1:15" s="11" customFormat="1" ht="260.10000000000002" customHeight="1" x14ac:dyDescent="0.25">
      <c r="A40" s="12" t="str">
        <f t="shared" si="6"/>
        <v>IMG31</v>
      </c>
      <c r="B40" s="62" t="s">
        <v>191</v>
      </c>
      <c r="C40" s="20" t="str">
        <f t="shared" si="0"/>
        <v>Cuaderno de Estudio</v>
      </c>
      <c r="D40" s="63" t="s">
        <v>192</v>
      </c>
      <c r="E40" s="63" t="s">
        <v>153</v>
      </c>
      <c r="F40" s="13" t="str">
        <f t="shared" si="4"/>
        <v>MA_10_02_CO_IMG31_small</v>
      </c>
      <c r="G40" s="13" t="str">
        <f ca="1">IF($F40&lt;&gt;"",IF($G$4="Recurso",VLOOKUP($E40,OFFSET('Definición técnica de imagenes'!$A$1,MATCH($G$5,'Definición técnica de imagenes'!$A$1:$A$104,0)-1,1,COUNTIF('Definición técnica de imagenes'!$A$3:$A$102,$G$5),5),5,FALSE),'Definición técnica de imagenes'!$F$16),"")</f>
        <v>526 x 370 px</v>
      </c>
      <c r="H40" s="13" t="str">
        <f t="shared" ca="1" si="5"/>
        <v>MA_10_02_CO_IMG31_zoom</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800 x 600 px</v>
      </c>
      <c r="J40" s="63" t="s">
        <v>224</v>
      </c>
      <c r="K40"/>
    </row>
    <row r="41" spans="1:15" s="11" customFormat="1" ht="260.10000000000002" customHeight="1" x14ac:dyDescent="0.25">
      <c r="A41" s="12" t="str">
        <f t="shared" si="6"/>
        <v>IMG32</v>
      </c>
      <c r="B41" s="62" t="s">
        <v>191</v>
      </c>
      <c r="C41" s="20" t="str">
        <f t="shared" si="0"/>
        <v>Cuaderno de Estudio</v>
      </c>
      <c r="D41" s="63" t="s">
        <v>192</v>
      </c>
      <c r="E41" s="63" t="s">
        <v>153</v>
      </c>
      <c r="F41" s="13" t="str">
        <f t="shared" si="4"/>
        <v>MA_10_02_CO_IMG32_small</v>
      </c>
      <c r="G41" s="13" t="str">
        <f ca="1">IF($F41&lt;&gt;"",IF($G$4="Recurso",VLOOKUP($E41,OFFSET('Definición técnica de imagenes'!$A$1,MATCH($G$5,'Definición técnica de imagenes'!$A$1:$A$104,0)-1,1,COUNTIF('Definición técnica de imagenes'!$A$3:$A$102,$G$5),5),5,FALSE),'Definición técnica de imagenes'!$F$16),"")</f>
        <v>526 x 370 px</v>
      </c>
      <c r="H41" s="13" t="str">
        <f t="shared" ca="1" si="5"/>
        <v>MA_10_02_CO_IMG32_zoom</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800 x 600 px</v>
      </c>
      <c r="J41" s="63" t="s">
        <v>225</v>
      </c>
      <c r="K41" s="65"/>
    </row>
    <row r="42" spans="1:15" s="11" customFormat="1" ht="260.10000000000002" customHeight="1" x14ac:dyDescent="0.25">
      <c r="A42" s="12" t="str">
        <f t="shared" si="6"/>
        <v>IMG33</v>
      </c>
      <c r="B42" s="62" t="s">
        <v>191</v>
      </c>
      <c r="C42" s="20" t="str">
        <f t="shared" ref="C42:C73" si="7">IF(OR(B42&lt;&gt;"",J42&lt;&gt;""),IF($G$4="Recurso",CONCATENATE($G$4," ",$G$5),$G$4),"")</f>
        <v>Cuaderno de Estudio</v>
      </c>
      <c r="D42" s="63" t="s">
        <v>192</v>
      </c>
      <c r="E42" s="63" t="s">
        <v>153</v>
      </c>
      <c r="F42" s="13" t="str">
        <f t="shared" si="4"/>
        <v>MA_10_02_CO_IMG33_small</v>
      </c>
      <c r="G42" s="13" t="str">
        <f ca="1">IF($F42&lt;&gt;"",IF($G$4="Recurso",VLOOKUP($E42,OFFSET('Definición técnica de imagenes'!$A$1,MATCH($G$5,'Definición técnica de imagenes'!$A$1:$A$104,0)-1,1,COUNTIF('Definición técnica de imagenes'!$A$3:$A$102,$G$5),5),5,FALSE),'Definición técnica de imagenes'!$F$16),"")</f>
        <v>526 x 370 px</v>
      </c>
      <c r="H42" s="13" t="str">
        <f t="shared" ca="1" si="5"/>
        <v>MA_10_02_CO_IMG33_zoom</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800 x 600 px</v>
      </c>
      <c r="J42" s="63" t="s">
        <v>226</v>
      </c>
      <c r="K42" s="65"/>
    </row>
    <row r="43" spans="1:15" s="11" customFormat="1" ht="260.10000000000002" customHeight="1" x14ac:dyDescent="0.25">
      <c r="A43" s="12" t="str">
        <f t="shared" si="6"/>
        <v>IMG34</v>
      </c>
      <c r="B43" s="62" t="s">
        <v>191</v>
      </c>
      <c r="C43" s="20" t="str">
        <f t="shared" si="7"/>
        <v>Cuaderno de Estudio</v>
      </c>
      <c r="D43" s="63" t="s">
        <v>192</v>
      </c>
      <c r="E43" s="63" t="s">
        <v>153</v>
      </c>
      <c r="F43" s="13" t="str">
        <f t="shared" si="4"/>
        <v>MA_10_02_CO_IMG34_small</v>
      </c>
      <c r="G43" s="13" t="str">
        <f ca="1">IF($F43&lt;&gt;"",IF($G$4="Recurso",VLOOKUP($E43,OFFSET('Definición técnica de imagenes'!$A$1,MATCH($G$5,'Definición técnica de imagenes'!$A$1:$A$104,0)-1,1,COUNTIF('Definición técnica de imagenes'!$A$3:$A$102,$G$5),5),5,FALSE),'Definición técnica de imagenes'!$F$16),"")</f>
        <v>526 x 370 px</v>
      </c>
      <c r="H43" s="13" t="str">
        <f t="shared" ca="1" si="5"/>
        <v>MA_10_02_CO_IMG34_zoom</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800 x 600 px</v>
      </c>
      <c r="J43" s="63" t="s">
        <v>227</v>
      </c>
      <c r="K43"/>
    </row>
    <row r="44" spans="1:15" s="11" customFormat="1" ht="260.10000000000002" customHeight="1" x14ac:dyDescent="0.25">
      <c r="A44" s="12" t="str">
        <f t="shared" si="6"/>
        <v>IMG35</v>
      </c>
      <c r="B44" s="62" t="s">
        <v>191</v>
      </c>
      <c r="C44" s="20" t="str">
        <f t="shared" si="7"/>
        <v>Cuaderno de Estudio</v>
      </c>
      <c r="D44" s="63" t="s">
        <v>192</v>
      </c>
      <c r="E44" s="63" t="s">
        <v>153</v>
      </c>
      <c r="F44" s="13" t="str">
        <f t="shared" si="4"/>
        <v>MA_10_02_CO_IMG35_small</v>
      </c>
      <c r="G44" s="13" t="str">
        <f ca="1">IF($F44&lt;&gt;"",IF($G$4="Recurso",VLOOKUP($E44,OFFSET('Definición técnica de imagenes'!$A$1,MATCH($G$5,'Definición técnica de imagenes'!$A$1:$A$104,0)-1,1,COUNTIF('Definición técnica de imagenes'!$A$3:$A$102,$G$5),5),5,FALSE),'Definición técnica de imagenes'!$F$16),"")</f>
        <v>526 x 370 px</v>
      </c>
      <c r="H44" s="13" t="str">
        <f t="shared" ca="1" si="5"/>
        <v>MA_10_02_CO_IMG35_zoom</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800 x 600 px</v>
      </c>
      <c r="J44" s="63" t="s">
        <v>228</v>
      </c>
      <c r="K44"/>
    </row>
    <row r="45" spans="1:15" s="11" customFormat="1" ht="260.10000000000002" customHeight="1" x14ac:dyDescent="0.25">
      <c r="A45" s="12" t="str">
        <f t="shared" si="6"/>
        <v>IMG36</v>
      </c>
      <c r="B45" s="62" t="s">
        <v>229</v>
      </c>
      <c r="C45" s="20" t="str">
        <f t="shared" si="7"/>
        <v>Cuaderno de Estudio</v>
      </c>
      <c r="D45" s="63" t="s">
        <v>192</v>
      </c>
      <c r="E45" s="63" t="s">
        <v>154</v>
      </c>
      <c r="F45" s="13" t="str">
        <f t="shared" si="4"/>
        <v>MA_10_02_CO_IMG36_small</v>
      </c>
      <c r="G45" s="13" t="str">
        <f ca="1">IF($F45&lt;&gt;"",IF($G$4="Recurso",VLOOKUP($E45,OFFSET('Definición técnica de imagenes'!$A$1,MATCH($G$5,'Definición técnica de imagenes'!$A$1:$A$104,0)-1,1,COUNTIF('Definición técnica de imagenes'!$A$3:$A$102,$G$5),5),5,FALSE),'Definición técnica de imagenes'!$F$16),"")</f>
        <v>526 x 370 px</v>
      </c>
      <c r="H45" s="13" t="str">
        <f t="shared" ca="1" si="5"/>
        <v>MA_10_02_CO_IMG36_zoom</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800 x 600 px</v>
      </c>
      <c r="J45" s="78" t="s">
        <v>230</v>
      </c>
      <c r="K45" s="65"/>
    </row>
    <row r="46" spans="1:15" s="11" customFormat="1" ht="260.10000000000002" customHeight="1" x14ac:dyDescent="0.25">
      <c r="A46" s="12" t="str">
        <f t="shared" si="6"/>
        <v>IMG37</v>
      </c>
      <c r="B46" s="62" t="s">
        <v>231</v>
      </c>
      <c r="C46" s="20" t="str">
        <f t="shared" si="7"/>
        <v>Cuaderno de Estudio</v>
      </c>
      <c r="D46" s="63" t="s">
        <v>192</v>
      </c>
      <c r="E46" s="63" t="s">
        <v>153</v>
      </c>
      <c r="F46" s="13" t="str">
        <f t="shared" si="4"/>
        <v>MA_10_02_CO_IMG37_small</v>
      </c>
      <c r="G46" s="13" t="str">
        <f ca="1">IF($F46&lt;&gt;"",IF($G$4="Recurso",VLOOKUP($E46,OFFSET('Definición técnica de imagenes'!$A$1,MATCH($G$5,'Definición técnica de imagenes'!$A$1:$A$104,0)-1,1,COUNTIF('Definición técnica de imagenes'!$A$3:$A$102,$G$5),5),5,FALSE),'Definición técnica de imagenes'!$F$16),"")</f>
        <v>526 x 370 px</v>
      </c>
      <c r="H46" s="13" t="str">
        <f t="shared" ca="1" si="5"/>
        <v>MA_10_02_CO_IMG37_zoom</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800 x 600 px</v>
      </c>
      <c r="J46" s="63" t="s">
        <v>232</v>
      </c>
      <c r="K46" s="65"/>
    </row>
    <row r="47" spans="1:15" s="11" customFormat="1" ht="260.10000000000002" customHeight="1" x14ac:dyDescent="0.25">
      <c r="A47" s="12" t="str">
        <f t="shared" si="6"/>
        <v>IMG38</v>
      </c>
      <c r="B47" s="62" t="s">
        <v>191</v>
      </c>
      <c r="C47" s="20" t="str">
        <f t="shared" si="7"/>
        <v>Cuaderno de Estudio</v>
      </c>
      <c r="D47" s="63" t="s">
        <v>192</v>
      </c>
      <c r="E47" s="63" t="s">
        <v>153</v>
      </c>
      <c r="F47" s="13" t="str">
        <f t="shared" si="4"/>
        <v>MA_10_02_CO_IMG38_small</v>
      </c>
      <c r="G47" s="13" t="str">
        <f ca="1">IF($F47&lt;&gt;"",IF($G$4="Recurso",VLOOKUP($E47,OFFSET('Definición técnica de imagenes'!$A$1,MATCH($G$5,'Definición técnica de imagenes'!$A$1:$A$104,0)-1,1,COUNTIF('Definición técnica de imagenes'!$A$3:$A$102,$G$5),5),5,FALSE),'Definición técnica de imagenes'!$F$16),"")</f>
        <v>526 x 370 px</v>
      </c>
      <c r="H47" s="13" t="str">
        <f t="shared" ca="1" si="5"/>
        <v>MA_10_02_CO_IMG38_zoom</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800 x 600 px</v>
      </c>
      <c r="J47" s="63" t="s">
        <v>233</v>
      </c>
      <c r="K47"/>
    </row>
    <row r="48" spans="1:15" s="11" customFormat="1" ht="260.10000000000002" customHeight="1" x14ac:dyDescent="0.25">
      <c r="A48" s="12" t="str">
        <f t="shared" si="6"/>
        <v>IMG39</v>
      </c>
      <c r="B48" s="62" t="s">
        <v>191</v>
      </c>
      <c r="C48" s="20" t="str">
        <f t="shared" si="7"/>
        <v>Cuaderno de Estudio</v>
      </c>
      <c r="D48" s="63" t="s">
        <v>192</v>
      </c>
      <c r="E48" s="63" t="s">
        <v>153</v>
      </c>
      <c r="F48" s="13" t="str">
        <f t="shared" si="4"/>
        <v>MA_10_02_CO_IMG39_small</v>
      </c>
      <c r="G48" s="13" t="str">
        <f ca="1">IF($F48&lt;&gt;"",IF($G$4="Recurso",VLOOKUP($E48,OFFSET('Definición técnica de imagenes'!$A$1,MATCH($G$5,'Definición técnica de imagenes'!$A$1:$A$104,0)-1,1,COUNTIF('Definición técnica de imagenes'!$A$3:$A$102,$G$5),5),5,FALSE),'Definición técnica de imagenes'!$F$16),"")</f>
        <v>526 x 370 px</v>
      </c>
      <c r="H48" s="13" t="str">
        <f t="shared" ca="1" si="5"/>
        <v>MA_10_02_CO_IMG39_zoom</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800 x 600 px</v>
      </c>
      <c r="J48" s="63" t="s">
        <v>234</v>
      </c>
      <c r="K48"/>
    </row>
    <row r="49" spans="1:11" s="11" customFormat="1" ht="260.10000000000002" customHeight="1" x14ac:dyDescent="0.25">
      <c r="A49" s="12" t="str">
        <f t="shared" si="6"/>
        <v>IMG40</v>
      </c>
      <c r="B49" s="62" t="s">
        <v>191</v>
      </c>
      <c r="C49" s="20" t="str">
        <f t="shared" si="7"/>
        <v>Cuaderno de Estudio</v>
      </c>
      <c r="D49" s="63" t="s">
        <v>192</v>
      </c>
      <c r="E49" s="63" t="s">
        <v>153</v>
      </c>
      <c r="F49" s="13" t="str">
        <f t="shared" si="4"/>
        <v>MA_10_02_CO_IMG40_small</v>
      </c>
      <c r="G49" s="13" t="str">
        <f ca="1">IF($F49&lt;&gt;"",IF($G$4="Recurso",VLOOKUP($E49,OFFSET('Definición técnica de imagenes'!$A$1,MATCH($G$5,'Definición técnica de imagenes'!$A$1:$A$104,0)-1,1,COUNTIF('Definición técnica de imagenes'!$A$3:$A$102,$G$5),5),5,FALSE),'Definición técnica de imagenes'!$F$16),"")</f>
        <v>526 x 370 px</v>
      </c>
      <c r="H49" s="13" t="str">
        <f t="shared" ca="1" si="5"/>
        <v>MA_10_02_CO_IMG40_zoom</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800 x 600 px</v>
      </c>
      <c r="J49" s="63" t="s">
        <v>210</v>
      </c>
      <c r="K49"/>
    </row>
    <row r="50" spans="1:11" s="11" customFormat="1" ht="260.10000000000002" customHeight="1" x14ac:dyDescent="0.25">
      <c r="A50" s="12" t="str">
        <f t="shared" si="6"/>
        <v>IMG41</v>
      </c>
      <c r="B50" s="62" t="s">
        <v>191</v>
      </c>
      <c r="C50" s="20" t="str">
        <f t="shared" si="7"/>
        <v>Cuaderno de Estudio</v>
      </c>
      <c r="D50" s="63" t="s">
        <v>192</v>
      </c>
      <c r="E50" s="63" t="s">
        <v>153</v>
      </c>
      <c r="F50" s="13" t="str">
        <f t="shared" si="4"/>
        <v>MA_10_02_CO_IMG41_small</v>
      </c>
      <c r="G50" s="13" t="str">
        <f ca="1">IF($F50&lt;&gt;"",IF($G$4="Recurso",VLOOKUP($E50,OFFSET('Definición técnica de imagenes'!$A$1,MATCH($G$5,'Definición técnica de imagenes'!$A$1:$A$104,0)-1,1,COUNTIF('Definición técnica de imagenes'!$A$3:$A$102,$G$5),5),5,FALSE),'Definición técnica de imagenes'!$F$16),"")</f>
        <v>526 x 370 px</v>
      </c>
      <c r="H50" s="13" t="str">
        <f t="shared" ca="1" si="5"/>
        <v>MA_10_02_CO_IMG41_zoom</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800 x 600 px</v>
      </c>
      <c r="J50" s="63" t="s">
        <v>235</v>
      </c>
      <c r="K50"/>
    </row>
    <row r="51" spans="1:11" s="11" customFormat="1" ht="260.10000000000002" customHeight="1" x14ac:dyDescent="0.25">
      <c r="A51" s="12" t="str">
        <f t="shared" ref="A51:A82" si="8">IF(OR(B51&lt;&gt;"",J51&lt;&gt;""),CONCATENATE(LEFT(A50,3),IF(MID(A50,4,2)+1&lt;10,CONCATENATE("0",MID(A50,4,2)+1),MID(A50,4,2)+1)),"")</f>
        <v>IMG42</v>
      </c>
      <c r="B51" s="62" t="s">
        <v>237</v>
      </c>
      <c r="C51" s="20" t="str">
        <f t="shared" si="7"/>
        <v>Cuaderno de Estudio</v>
      </c>
      <c r="D51" s="63" t="s">
        <v>192</v>
      </c>
      <c r="E51" s="63" t="s">
        <v>153</v>
      </c>
      <c r="F51" s="13" t="str">
        <f t="shared" si="4"/>
        <v>MA_10_02_CO_IMG42_small</v>
      </c>
      <c r="G51" s="13" t="str">
        <f ca="1">IF($F51&lt;&gt;"",IF($G$4="Recurso",VLOOKUP($E51,OFFSET('Definición técnica de imagenes'!$A$1,MATCH($G$5,'Definición técnica de imagenes'!$A$1:$A$104,0)-1,1,COUNTIF('Definición técnica de imagenes'!$A$3:$A$102,$G$5),5),5,FALSE),'Definición técnica de imagenes'!$F$16),"")</f>
        <v>526 x 370 px</v>
      </c>
      <c r="H51" s="13" t="str">
        <f t="shared" ca="1" si="5"/>
        <v>MA_10_02_CO_IMG42_zoom</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800 x 600 px</v>
      </c>
      <c r="J51" s="63" t="s">
        <v>236</v>
      </c>
      <c r="K51" s="65"/>
    </row>
    <row r="52" spans="1:11" s="11" customFormat="1" ht="260.10000000000002" customHeight="1" x14ac:dyDescent="0.25">
      <c r="A52" s="12" t="str">
        <f t="shared" si="8"/>
        <v>IMG43</v>
      </c>
      <c r="B52" s="62" t="s">
        <v>239</v>
      </c>
      <c r="C52" s="20" t="str">
        <f t="shared" si="7"/>
        <v>Cuaderno de Estudio</v>
      </c>
      <c r="D52" s="63" t="s">
        <v>192</v>
      </c>
      <c r="E52" s="63" t="s">
        <v>153</v>
      </c>
      <c r="F52" s="13" t="str">
        <f t="shared" si="4"/>
        <v>MA_10_02_CO_IMG43_small</v>
      </c>
      <c r="G52" s="13" t="str">
        <f ca="1">IF($F52&lt;&gt;"",IF($G$4="Recurso",VLOOKUP($E52,OFFSET('Definición técnica de imagenes'!$A$1,MATCH($G$5,'Definición técnica de imagenes'!$A$1:$A$104,0)-1,1,COUNTIF('Definición técnica de imagenes'!$A$3:$A$102,$G$5),5),5,FALSE),'Definición técnica de imagenes'!$F$16),"")</f>
        <v>526 x 370 px</v>
      </c>
      <c r="H52" s="13" t="str">
        <f t="shared" ca="1" si="5"/>
        <v>MA_10_02_CO_IMG43_zoom</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800 x 600 px</v>
      </c>
      <c r="J52" s="63" t="s">
        <v>238</v>
      </c>
      <c r="K52" s="65"/>
    </row>
    <row r="53" spans="1:11" s="11" customFormat="1" ht="260.10000000000002" customHeight="1" x14ac:dyDescent="0.25">
      <c r="A53" s="12" t="str">
        <f t="shared" si="8"/>
        <v>IMG44</v>
      </c>
      <c r="B53" s="62" t="s">
        <v>191</v>
      </c>
      <c r="C53" s="20" t="str">
        <f t="shared" si="7"/>
        <v>Cuaderno de Estudio</v>
      </c>
      <c r="D53" s="63" t="s">
        <v>192</v>
      </c>
      <c r="E53" s="63" t="s">
        <v>153</v>
      </c>
      <c r="F53" s="13" t="str">
        <f t="shared" si="4"/>
        <v>MA_10_02_CO_IMG44_small</v>
      </c>
      <c r="G53" s="13" t="str">
        <f ca="1">IF($F53&lt;&gt;"",IF($G$4="Recurso",VLOOKUP($E53,OFFSET('Definición técnica de imagenes'!$A$1,MATCH($G$5,'Definición técnica de imagenes'!$A$1:$A$104,0)-1,1,COUNTIF('Definición técnica de imagenes'!$A$3:$A$102,$G$5),5),5,FALSE),'Definición técnica de imagenes'!$F$16),"")</f>
        <v>526 x 370 px</v>
      </c>
      <c r="H53" s="13" t="str">
        <f t="shared" ca="1" si="5"/>
        <v>MA_10_02_CO_IMG44_zoom</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800 x 600 px</v>
      </c>
      <c r="J53" s="63" t="s">
        <v>240</v>
      </c>
      <c r="K53"/>
    </row>
    <row r="54" spans="1:11" s="11" customFormat="1" ht="260.10000000000002" customHeight="1" x14ac:dyDescent="0.25">
      <c r="A54" s="12" t="str">
        <f t="shared" si="8"/>
        <v>IMG45</v>
      </c>
      <c r="B54" s="62" t="s">
        <v>191</v>
      </c>
      <c r="C54" s="20" t="str">
        <f t="shared" si="7"/>
        <v>Cuaderno de Estudio</v>
      </c>
      <c r="D54" s="63" t="s">
        <v>192</v>
      </c>
      <c r="E54" s="63" t="s">
        <v>153</v>
      </c>
      <c r="F54" s="13" t="str">
        <f t="shared" si="4"/>
        <v>MA_10_02_CO_IMG45_small</v>
      </c>
      <c r="G54" s="13" t="str">
        <f ca="1">IF($F54&lt;&gt;"",IF($G$4="Recurso",VLOOKUP($E54,OFFSET('Definición técnica de imagenes'!$A$1,MATCH($G$5,'Definición técnica de imagenes'!$A$1:$A$104,0)-1,1,COUNTIF('Definición técnica de imagenes'!$A$3:$A$102,$G$5),5),5,FALSE),'Definición técnica de imagenes'!$F$16),"")</f>
        <v>526 x 370 px</v>
      </c>
      <c r="H54" s="13" t="str">
        <f t="shared" ca="1" si="5"/>
        <v>MA_10_02_CO_IMG45_zoom</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800 x 600 px</v>
      </c>
      <c r="J54" s="63" t="s">
        <v>241</v>
      </c>
      <c r="K54" s="65"/>
    </row>
    <row r="55" spans="1:11" s="11" customFormat="1" ht="260.10000000000002" customHeight="1" x14ac:dyDescent="0.25">
      <c r="A55" s="12" t="str">
        <f t="shared" si="8"/>
        <v>IMG46</v>
      </c>
      <c r="B55" s="62" t="s">
        <v>191</v>
      </c>
      <c r="C55" s="20" t="str">
        <f t="shared" si="7"/>
        <v>Cuaderno de Estudio</v>
      </c>
      <c r="D55" s="63" t="s">
        <v>192</v>
      </c>
      <c r="E55" s="63" t="s">
        <v>153</v>
      </c>
      <c r="F55" s="13" t="str">
        <f t="shared" si="4"/>
        <v>MA_10_02_CO_IMG46_small</v>
      </c>
      <c r="G55" s="13" t="str">
        <f ca="1">IF($F55&lt;&gt;"",IF($G$4="Recurso",VLOOKUP($E55,OFFSET('Definición técnica de imagenes'!$A$1,MATCH($G$5,'Definición técnica de imagenes'!$A$1:$A$104,0)-1,1,COUNTIF('Definición técnica de imagenes'!$A$3:$A$102,$G$5),5),5,FALSE),'Definición técnica de imagenes'!$F$16),"")</f>
        <v>526 x 370 px</v>
      </c>
      <c r="H55" s="13" t="str">
        <f t="shared" ca="1" si="5"/>
        <v>MA_10_02_CO_IMG46_zoom</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800 x 600 px</v>
      </c>
      <c r="J55" s="63" t="s">
        <v>242</v>
      </c>
      <c r="K5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2051" r:id="rId4">
          <objectPr defaultSize="0" autoPict="0" r:id="rId5">
            <anchor moveWithCells="1" sizeWithCells="1">
              <from>
                <xdr:col>10</xdr:col>
                <xdr:colOff>219075</xdr:colOff>
                <xdr:row>9</xdr:row>
                <xdr:rowOff>209550</xdr:rowOff>
              </from>
              <to>
                <xdr:col>16</xdr:col>
                <xdr:colOff>781050</xdr:colOff>
                <xdr:row>9</xdr:row>
                <xdr:rowOff>3209925</xdr:rowOff>
              </to>
            </anchor>
          </objectPr>
        </oleObject>
      </mc:Choice>
      <mc:Fallback>
        <oleObject progId="PBrush" shapeId="2051" r:id="rId4"/>
      </mc:Fallback>
    </mc:AlternateContent>
    <mc:AlternateContent xmlns:mc="http://schemas.openxmlformats.org/markup-compatibility/2006">
      <mc:Choice Requires="x14">
        <oleObject progId="PBrush" shapeId="2052" r:id="rId6">
          <objectPr defaultSize="0" autoPict="0" r:id="rId7">
            <anchor moveWithCells="1" sizeWithCells="1">
              <from>
                <xdr:col>10</xdr:col>
                <xdr:colOff>0</xdr:colOff>
                <xdr:row>10</xdr:row>
                <xdr:rowOff>0</xdr:rowOff>
              </from>
              <to>
                <xdr:col>17</xdr:col>
                <xdr:colOff>161925</xdr:colOff>
                <xdr:row>10</xdr:row>
                <xdr:rowOff>1724025</xdr:rowOff>
              </to>
            </anchor>
          </objectPr>
        </oleObject>
      </mc:Choice>
      <mc:Fallback>
        <oleObject progId="PBrush" shapeId="2052" r:id="rId6"/>
      </mc:Fallback>
    </mc:AlternateContent>
    <mc:AlternateContent xmlns:mc="http://schemas.openxmlformats.org/markup-compatibility/2006">
      <mc:Choice Requires="x14">
        <oleObject progId="PBrush" shapeId="2053" r:id="rId8">
          <objectPr defaultSize="0" autoPict="0" r:id="rId9">
            <anchor moveWithCells="1" sizeWithCells="1">
              <from>
                <xdr:col>10</xdr:col>
                <xdr:colOff>0</xdr:colOff>
                <xdr:row>15</xdr:row>
                <xdr:rowOff>0</xdr:rowOff>
              </from>
              <to>
                <xdr:col>10</xdr:col>
                <xdr:colOff>2314575</xdr:colOff>
                <xdr:row>15</xdr:row>
                <xdr:rowOff>2524125</xdr:rowOff>
              </to>
            </anchor>
          </objectPr>
        </oleObject>
      </mc:Choice>
      <mc:Fallback>
        <oleObject progId="PBrush" shapeId="2053" r:id="rId8"/>
      </mc:Fallback>
    </mc:AlternateContent>
    <mc:AlternateContent xmlns:mc="http://schemas.openxmlformats.org/markup-compatibility/2006">
      <mc:Choice Requires="x14">
        <oleObject progId="PBrush" shapeId="2058" r:id="rId10">
          <objectPr defaultSize="0" autoPict="0" r:id="rId11">
            <anchor moveWithCells="1" sizeWithCells="1">
              <from>
                <xdr:col>10</xdr:col>
                <xdr:colOff>0</xdr:colOff>
                <xdr:row>39</xdr:row>
                <xdr:rowOff>0</xdr:rowOff>
              </from>
              <to>
                <xdr:col>10</xdr:col>
                <xdr:colOff>1771650</xdr:colOff>
                <xdr:row>39</xdr:row>
                <xdr:rowOff>2076450</xdr:rowOff>
              </to>
            </anchor>
          </objectPr>
        </oleObject>
      </mc:Choice>
      <mc:Fallback>
        <oleObject progId="PBrush" shapeId="2058" r:id="rId10"/>
      </mc:Fallback>
    </mc:AlternateContent>
    <mc:AlternateContent xmlns:mc="http://schemas.openxmlformats.org/markup-compatibility/2006">
      <mc:Choice Requires="x14">
        <oleObject progId="PBrush" shapeId="2061" r:id="rId12">
          <objectPr defaultSize="0" autoPict="0" r:id="rId13">
            <anchor moveWithCells="1" sizeWithCells="1">
              <from>
                <xdr:col>10</xdr:col>
                <xdr:colOff>0</xdr:colOff>
                <xdr:row>42</xdr:row>
                <xdr:rowOff>0</xdr:rowOff>
              </from>
              <to>
                <xdr:col>17</xdr:col>
                <xdr:colOff>390525</xdr:colOff>
                <xdr:row>42</xdr:row>
                <xdr:rowOff>2914650</xdr:rowOff>
              </to>
            </anchor>
          </objectPr>
        </oleObject>
      </mc:Choice>
      <mc:Fallback>
        <oleObject progId="PBrush" shapeId="2061" r:id="rId12"/>
      </mc:Fallback>
    </mc:AlternateContent>
    <mc:AlternateContent xmlns:mc="http://schemas.openxmlformats.org/markup-compatibility/2006">
      <mc:Choice Requires="x14">
        <oleObject progId="PBrush" shapeId="2062" r:id="rId14">
          <objectPr defaultSize="0" autoPict="0" r:id="rId15">
            <anchor moveWithCells="1" sizeWithCells="1">
              <from>
                <xdr:col>10</xdr:col>
                <xdr:colOff>0</xdr:colOff>
                <xdr:row>43</xdr:row>
                <xdr:rowOff>0</xdr:rowOff>
              </from>
              <to>
                <xdr:col>18</xdr:col>
                <xdr:colOff>47625</xdr:colOff>
                <xdr:row>43</xdr:row>
                <xdr:rowOff>2305050</xdr:rowOff>
              </to>
            </anchor>
          </objectPr>
        </oleObject>
      </mc:Choice>
      <mc:Fallback>
        <oleObject progId="PBrush" shapeId="2062" r:id="rId14"/>
      </mc:Fallback>
    </mc:AlternateContent>
    <mc:AlternateContent xmlns:mc="http://schemas.openxmlformats.org/markup-compatibility/2006">
      <mc:Choice Requires="x14">
        <oleObject progId="PBrush" shapeId="2063" r:id="rId16">
          <objectPr defaultSize="0" r:id="rId17">
            <anchor moveWithCells="1" sizeWithCells="1">
              <from>
                <xdr:col>10</xdr:col>
                <xdr:colOff>95250</xdr:colOff>
                <xdr:row>46</xdr:row>
                <xdr:rowOff>180975</xdr:rowOff>
              </from>
              <to>
                <xdr:col>17</xdr:col>
                <xdr:colOff>657225</xdr:colOff>
                <xdr:row>46</xdr:row>
                <xdr:rowOff>2762250</xdr:rowOff>
              </to>
            </anchor>
          </objectPr>
        </oleObject>
      </mc:Choice>
      <mc:Fallback>
        <oleObject progId="PBrush" shapeId="2063" r:id="rId16"/>
      </mc:Fallback>
    </mc:AlternateContent>
    <mc:AlternateContent xmlns:mc="http://schemas.openxmlformats.org/markup-compatibility/2006">
      <mc:Choice Requires="x14">
        <oleObject progId="PBrush" shapeId="2064" r:id="rId18">
          <objectPr defaultSize="0" autoPict="0" r:id="rId19">
            <anchor moveWithCells="1" sizeWithCells="1">
              <from>
                <xdr:col>10</xdr:col>
                <xdr:colOff>104775</xdr:colOff>
                <xdr:row>47</xdr:row>
                <xdr:rowOff>247650</xdr:rowOff>
              </from>
              <to>
                <xdr:col>15</xdr:col>
                <xdr:colOff>152400</xdr:colOff>
                <xdr:row>47</xdr:row>
                <xdr:rowOff>3114675</xdr:rowOff>
              </to>
            </anchor>
          </objectPr>
        </oleObject>
      </mc:Choice>
      <mc:Fallback>
        <oleObject progId="PBrush" shapeId="2064" r:id="rId18"/>
      </mc:Fallback>
    </mc:AlternateContent>
    <mc:AlternateContent xmlns:mc="http://schemas.openxmlformats.org/markup-compatibility/2006">
      <mc:Choice Requires="x14">
        <oleObject progId="PBrush" shapeId="2065" r:id="rId20">
          <objectPr defaultSize="0" autoPict="0" r:id="rId21">
            <anchor moveWithCells="1" sizeWithCells="1">
              <from>
                <xdr:col>10</xdr:col>
                <xdr:colOff>238125</xdr:colOff>
                <xdr:row>48</xdr:row>
                <xdr:rowOff>200025</xdr:rowOff>
              </from>
              <to>
                <xdr:col>16</xdr:col>
                <xdr:colOff>66675</xdr:colOff>
                <xdr:row>48</xdr:row>
                <xdr:rowOff>3190875</xdr:rowOff>
              </to>
            </anchor>
          </objectPr>
        </oleObject>
      </mc:Choice>
      <mc:Fallback>
        <oleObject progId="PBrush" shapeId="2065" r:id="rId20"/>
      </mc:Fallback>
    </mc:AlternateContent>
    <mc:AlternateContent xmlns:mc="http://schemas.openxmlformats.org/markup-compatibility/2006">
      <mc:Choice Requires="x14">
        <oleObject progId="PBrush" shapeId="2066" r:id="rId22">
          <objectPr defaultSize="0" autoPict="0" r:id="rId23">
            <anchor moveWithCells="1" sizeWithCells="1">
              <from>
                <xdr:col>10</xdr:col>
                <xdr:colOff>276225</xdr:colOff>
                <xdr:row>49</xdr:row>
                <xdr:rowOff>200025</xdr:rowOff>
              </from>
              <to>
                <xdr:col>15</xdr:col>
                <xdr:colOff>323850</xdr:colOff>
                <xdr:row>49</xdr:row>
                <xdr:rowOff>3209925</xdr:rowOff>
              </to>
            </anchor>
          </objectPr>
        </oleObject>
      </mc:Choice>
      <mc:Fallback>
        <oleObject progId="PBrush" shapeId="2066" r:id="rId22"/>
      </mc:Fallback>
    </mc:AlternateContent>
    <mc:AlternateContent xmlns:mc="http://schemas.openxmlformats.org/markup-compatibility/2006">
      <mc:Choice Requires="x14">
        <oleObject progId="PBrush" shapeId="2067" r:id="rId24">
          <objectPr defaultSize="0" autoPict="0" r:id="rId25">
            <anchor moveWithCells="1" sizeWithCells="1">
              <from>
                <xdr:col>10</xdr:col>
                <xdr:colOff>295275</xdr:colOff>
                <xdr:row>52</xdr:row>
                <xdr:rowOff>771525</xdr:rowOff>
              </from>
              <to>
                <xdr:col>16</xdr:col>
                <xdr:colOff>581025</xdr:colOff>
                <xdr:row>52</xdr:row>
                <xdr:rowOff>2314575</xdr:rowOff>
              </to>
            </anchor>
          </objectPr>
        </oleObject>
      </mc:Choice>
      <mc:Fallback>
        <oleObject progId="PBrush" shapeId="2067" r:id="rId24"/>
      </mc:Fallback>
    </mc:AlternateContent>
    <mc:AlternateContent xmlns:mc="http://schemas.openxmlformats.org/markup-compatibility/2006">
      <mc:Choice Requires="x14">
        <oleObject progId="PBrush" shapeId="2068" r:id="rId26">
          <objectPr defaultSize="0" autoPict="0" r:id="rId27">
            <anchor moveWithCells="1" sizeWithCells="1">
              <from>
                <xdr:col>10</xdr:col>
                <xdr:colOff>0</xdr:colOff>
                <xdr:row>54</xdr:row>
                <xdr:rowOff>0</xdr:rowOff>
              </from>
              <to>
                <xdr:col>17</xdr:col>
                <xdr:colOff>38100</xdr:colOff>
                <xdr:row>54</xdr:row>
                <xdr:rowOff>2914650</xdr:rowOff>
              </to>
            </anchor>
          </objectPr>
        </oleObject>
      </mc:Choice>
      <mc:Fallback>
        <oleObject progId="PBrush" shapeId="2068" r:id="rId26"/>
      </mc:Fallback>
    </mc:AlternateContent>
  </oleObjec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4" t="s">
        <v>38</v>
      </c>
      <c r="B1" s="95"/>
      <c r="C1" s="95"/>
      <c r="D1" s="95"/>
      <c r="E1" s="95"/>
      <c r="F1" s="96"/>
    </row>
    <row r="2" spans="1:11" x14ac:dyDescent="0.25">
      <c r="A2" s="30" t="s">
        <v>42</v>
      </c>
      <c r="B2" s="31"/>
      <c r="C2" s="97" t="s">
        <v>13</v>
      </c>
      <c r="D2" s="98"/>
      <c r="E2" s="99"/>
      <c r="F2" s="32"/>
    </row>
    <row r="3" spans="1:11" ht="63" x14ac:dyDescent="0.25">
      <c r="A3" s="33" t="s">
        <v>43</v>
      </c>
      <c r="B3" s="31"/>
      <c r="C3" s="103" t="s">
        <v>14</v>
      </c>
      <c r="D3" s="104"/>
      <c r="E3" s="105"/>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6" t="str">
        <f>CONCATENATE(H21,"_",I21,"_",J21,"_CO")</f>
        <v>LE_07_04_CO</v>
      </c>
      <c r="E5" s="107"/>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2" t="str">
        <f>CONCATENATE("SolicitudGrafica_",D5,".xls")</f>
        <v>SolicitudGrafica_LE_07_04_CO.xls</v>
      </c>
      <c r="E7" s="92"/>
      <c r="F7" s="93"/>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4" t="s">
        <v>41</v>
      </c>
      <c r="B13" s="95"/>
      <c r="C13" s="95"/>
      <c r="D13" s="95"/>
      <c r="E13" s="95"/>
      <c r="F13" s="96"/>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7" t="s">
        <v>49</v>
      </c>
      <c r="D15" s="98"/>
      <c r="E15" s="98"/>
      <c r="F15" s="99"/>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100" t="str">
        <f>CONCATENATE(H21,"_",I21,"_",J21,"_",K45)</f>
        <v>LE_07_04_REC10</v>
      </c>
      <c r="E17" s="101"/>
      <c r="F17" s="102"/>
      <c r="J17" s="22">
        <v>14</v>
      </c>
      <c r="K17" s="22">
        <v>14</v>
      </c>
    </row>
    <row r="18" spans="1:11" ht="79.5" thickBot="1" x14ac:dyDescent="0.3">
      <c r="A18" s="33" t="s">
        <v>48</v>
      </c>
      <c r="B18" s="31"/>
      <c r="C18" s="59" t="s">
        <v>120</v>
      </c>
      <c r="D18" s="92" t="str">
        <f>CONCATENATE("SolicitudGrafica_",D17,".xls")</f>
        <v>SolicitudGrafica_LE_07_04_REC10.xls</v>
      </c>
      <c r="E18" s="92"/>
      <c r="F18" s="93"/>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9" t="s">
        <v>56</v>
      </c>
      <c r="B1" s="109" t="s">
        <v>149</v>
      </c>
      <c r="C1" s="109" t="s">
        <v>63</v>
      </c>
      <c r="D1" s="109" t="s">
        <v>64</v>
      </c>
      <c r="E1" s="109" t="s">
        <v>5</v>
      </c>
      <c r="F1" s="109" t="s">
        <v>65</v>
      </c>
      <c r="G1" s="109" t="s">
        <v>66</v>
      </c>
      <c r="H1" s="108" t="s">
        <v>68</v>
      </c>
      <c r="I1" s="108"/>
    </row>
    <row r="2" spans="1:10" x14ac:dyDescent="0.25">
      <c r="A2" s="109"/>
      <c r="B2" s="109"/>
      <c r="C2" s="109"/>
      <c r="D2" s="109"/>
      <c r="E2" s="109"/>
      <c r="F2" s="109"/>
      <c r="G2" s="109"/>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3"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7" customFormat="1" ht="14.65" customHeight="1" x14ac:dyDescent="0.25">
      <c r="A15" s="75" t="s">
        <v>96</v>
      </c>
      <c r="B15" s="75"/>
      <c r="C15" s="75" t="s">
        <v>97</v>
      </c>
      <c r="D15" s="76" t="s">
        <v>98</v>
      </c>
      <c r="E15" s="75" t="s">
        <v>93</v>
      </c>
      <c r="F15" s="75" t="s">
        <v>117</v>
      </c>
      <c r="G15" s="75"/>
      <c r="H15" s="76" t="s">
        <v>122</v>
      </c>
      <c r="I15" s="75"/>
      <c r="J15" s="77"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2"/>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2"/>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Alex</cp:lastModifiedBy>
  <dcterms:created xsi:type="dcterms:W3CDTF">2014-07-01T23:43:25Z</dcterms:created>
  <dcterms:modified xsi:type="dcterms:W3CDTF">2015-08-03T01:36:32Z</dcterms:modified>
</cp:coreProperties>
</file>